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tabRatio="728" activeTab="0"/>
  </bookViews>
  <sheets>
    <sheet name="Прил №1" sheetId="1" r:id="rId1"/>
    <sheet name="Прил №2" sheetId="2" r:id="rId2"/>
    <sheet name="Прил №3" sheetId="3" r:id="rId3"/>
    <sheet name="Прил №4" sheetId="4" r:id="rId4"/>
    <sheet name="Прил №5" sheetId="5" r:id="rId5"/>
    <sheet name="Прил №6" sheetId="6" r:id="rId6"/>
    <sheet name="Прил №7" sheetId="7" r:id="rId7"/>
  </sheets>
  <definedNames>
    <definedName name="_xlnm.Print_Area" localSheetId="0">'Прил №1'!$A$1:$G$94</definedName>
    <definedName name="_xlnm.Print_Area" localSheetId="2">'Прил №3'!$A$1:$D$26</definedName>
    <definedName name="_xlnm.Print_Area" localSheetId="3">'Прил №4'!$A$1:$H$90</definedName>
    <definedName name="_xlnm.Print_Area" localSheetId="4">'Прил №5'!$A$1:$F$52</definedName>
  </definedNames>
  <calcPr fullCalcOnLoad="1"/>
</workbook>
</file>

<file path=xl/comments7.xml><?xml version="1.0" encoding="utf-8"?>
<comments xmlns="http://schemas.openxmlformats.org/spreadsheetml/2006/main">
  <authors>
    <author>Ирина</author>
  </authors>
  <commentList>
    <comment ref="E1" authorId="0">
      <text>
        <r>
          <rPr>
            <b/>
            <sz val="8"/>
            <rFont val="Tahoma"/>
            <family val="2"/>
          </rPr>
          <t>Ирина: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<sst xmlns="http://schemas.openxmlformats.org/spreadsheetml/2006/main" count="1304" uniqueCount="293">
  <si>
    <t>УТВЕРЖДАЮ</t>
  </si>
  <si>
    <t>_______________</t>
  </si>
  <si>
    <t xml:space="preserve">                (рублей)</t>
  </si>
  <si>
    <t>Главный распорядитель/главный администратор, наименование бюджетной классификации</t>
  </si>
  <si>
    <t>Бюджетная классификация</t>
  </si>
  <si>
    <t>Мероприятие</t>
  </si>
  <si>
    <t>Сумма</t>
  </si>
  <si>
    <t>Раздел 1. Расходы</t>
  </si>
  <si>
    <t>Итого по разделу 1. Расходы</t>
  </si>
  <si>
    <t>Х</t>
  </si>
  <si>
    <t>Всего сводная бюджетная роспись</t>
  </si>
  <si>
    <t xml:space="preserve"> (подпись)                                (расшифровка подписи)</t>
  </si>
  <si>
    <t>Начальник финансового отдела                                                 ___________________________                                                ___________________________________</t>
  </si>
  <si>
    <t>Итого по разделу 2. Источники финансирования дефицита бюджета (в части выбытия средств)</t>
  </si>
  <si>
    <t xml:space="preserve">                                                      ________________________________________________________________________________________________</t>
  </si>
  <si>
    <t>Классификация расходов</t>
  </si>
  <si>
    <t>Лицевой</t>
  </si>
  <si>
    <t>счет</t>
  </si>
  <si>
    <t xml:space="preserve">Сумма </t>
  </si>
  <si>
    <t>КВСР</t>
  </si>
  <si>
    <t>КФСР</t>
  </si>
  <si>
    <t>КЦСР</t>
  </si>
  <si>
    <t>КВР</t>
  </si>
  <si>
    <t xml:space="preserve">    БА</t>
  </si>
  <si>
    <t>ЛБО</t>
  </si>
  <si>
    <t xml:space="preserve">    Х</t>
  </si>
  <si>
    <t xml:space="preserve">     Х</t>
  </si>
  <si>
    <t xml:space="preserve">   Х</t>
  </si>
  <si>
    <t>Код вида изменений</t>
  </si>
  <si>
    <t>Руководитель</t>
  </si>
  <si>
    <t>___________________________________</t>
  </si>
  <si>
    <t xml:space="preserve">(подпись, руководителя)       (дата)                                                                                     </t>
  </si>
  <si>
    <t xml:space="preserve">                                                                                                         </t>
  </si>
  <si>
    <t xml:space="preserve"> </t>
  </si>
  <si>
    <t>(рублей)</t>
  </si>
  <si>
    <t xml:space="preserve"> Х       </t>
  </si>
  <si>
    <t>Справка – уведомление о показателях сводной бюджетной росписи и лимитов бюджетных обязательств</t>
  </si>
  <si>
    <t xml:space="preserve">                               (рублей)</t>
  </si>
  <si>
    <t>Коды классификации источников финансирования дефицита бюджета</t>
  </si>
  <si>
    <t>БА</t>
  </si>
  <si>
    <t xml:space="preserve"> Код вида изменений</t>
  </si>
  <si>
    <t xml:space="preserve">             (рублей)</t>
  </si>
  <si>
    <t>Наименование</t>
  </si>
  <si>
    <t>Бюджетная  классификация</t>
  </si>
  <si>
    <t>Всего лимитов бюджетных обязательств</t>
  </si>
  <si>
    <t xml:space="preserve">          </t>
  </si>
  <si>
    <t xml:space="preserve">                                                                                                             </t>
  </si>
  <si>
    <t>№п/п</t>
  </si>
  <si>
    <t>Наименование кодов бюджетной классификации</t>
  </si>
  <si>
    <t>1. Расходы</t>
  </si>
  <si>
    <t>Итого расходы</t>
  </si>
  <si>
    <t>2. Источники финансирования дефицита бюджета</t>
  </si>
  <si>
    <t>Итого источники финансирования дефицита бюджета</t>
  </si>
  <si>
    <t>Всего изменения</t>
  </si>
  <si>
    <t xml:space="preserve"> Начальник финансового отдела</t>
  </si>
  <si>
    <t>Начальник финансового отдела</t>
  </si>
  <si>
    <t xml:space="preserve">  (наименование главного распорядителя бюджетных средств)</t>
  </si>
  <si>
    <t xml:space="preserve">                    (рублей)  </t>
  </si>
  <si>
    <t>Бюджетная</t>
  </si>
  <si>
    <t xml:space="preserve">классификация </t>
  </si>
  <si>
    <t>Лицевой счет</t>
  </si>
  <si>
    <t>1.Расходы</t>
  </si>
  <si>
    <t>Итого источники</t>
  </si>
  <si>
    <t xml:space="preserve">Всего </t>
  </si>
  <si>
    <t>Начальник финансового отдела      ______________           ______________________</t>
  </si>
  <si>
    <t>Раздел 2. Источники финансирования дефицита бюджета (в части выбытия средств)</t>
  </si>
  <si>
    <t>Получатели бюджетных средств, главный администратор источников финансирования дефицита  бюджета</t>
  </si>
  <si>
    <t>(главный администратор источников финансирования дефицита бюджета)</t>
  </si>
  <si>
    <t>Код целевых средств</t>
  </si>
  <si>
    <t>Справка-уведомление о внесении изменений в бюджетную роспись и лимиты бюджетных обязательств</t>
  </si>
  <si>
    <t xml:space="preserve">             (главный распорядитель бюджетных средств местного бюджета)</t>
  </si>
  <si>
    <t xml:space="preserve">                                      Е.А.Веклич</t>
  </si>
  <si>
    <t>Код целевых средств средств</t>
  </si>
  <si>
    <t>код целевых</t>
  </si>
  <si>
    <t xml:space="preserve"> средств</t>
  </si>
  <si>
    <t>средств</t>
  </si>
  <si>
    <t>Глава Первомайского сельского поселения</t>
  </si>
  <si>
    <t>М.Н.Поступаев</t>
  </si>
  <si>
    <t>Администрация Первомайского сельского поселения Кущевского района</t>
  </si>
  <si>
    <t xml:space="preserve">     Администрация Первомайского сельского поселения Кущевского района</t>
  </si>
  <si>
    <t xml:space="preserve">Приложение4                                                                                                                                                                  к Порядку  составления и ведения сводной бюджетной росписи и бюджетной росписи главного распорядителя средств  бюджета Первомайского сельского посления (главного администратора источников финансирования дефицита  бюджета) </t>
  </si>
  <si>
    <t xml:space="preserve">______________________М.Н.Поступаев                    </t>
  </si>
  <si>
    <t xml:space="preserve">______________________М.Н.Поступаев                  </t>
  </si>
  <si>
    <t xml:space="preserve">Приложение №6   к Порядку составления и ведения сводной бюджетной росписи главного распорядителя средств  бюджета Первомайского сельского поселения (главного администратора источников финансирования дефицита бюджета) </t>
  </si>
  <si>
    <t xml:space="preserve">______________________                    </t>
  </si>
  <si>
    <t>фонд оплаты труда муниципальных органов</t>
  </si>
  <si>
    <t>99201025010000190121</t>
  </si>
  <si>
    <t>99201025010000190129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</si>
  <si>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</si>
  <si>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000000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</si>
  <si>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</si>
  <si>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</si>
  <si>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</t>
  </si>
  <si>
    <t>Уплата налога на имущество организаций и земельного налога</t>
  </si>
  <si>
    <t>Уплата иных платежей</t>
  </si>
  <si>
    <t>Иные межбюджетные трансферты</t>
  </si>
  <si>
    <t>99201045020000190121</t>
  </si>
  <si>
    <t>99201045020000190129</t>
  </si>
  <si>
    <t>99201045020000190244</t>
  </si>
  <si>
    <t>99201045020000190851</t>
  </si>
  <si>
    <t>99201045020000190853</t>
  </si>
  <si>
    <t>99201045400060190244</t>
  </si>
  <si>
    <t>99201065030010850540</t>
  </si>
  <si>
    <t>99201065040010860540</t>
  </si>
  <si>
    <t>Резервные средства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</si>
  <si>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</si>
  <si>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99201115100020590870</t>
  </si>
  <si>
    <t>99201130110110360123</t>
  </si>
  <si>
    <t>99201130120110930244</t>
  </si>
  <si>
    <t>99201130130110250244</t>
  </si>
  <si>
    <t>99201130140110090244</t>
  </si>
  <si>
    <t>99201130150110350244</t>
  </si>
  <si>
    <t>99201130160110150244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</si>
  <si>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</si>
  <si>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</si>
  <si>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99201135500010950853</t>
  </si>
  <si>
    <t>99202035300051180121</t>
  </si>
  <si>
    <t>9920203530005118129</t>
  </si>
  <si>
    <t>99203100220110590244</t>
  </si>
  <si>
    <t>99203140240111600123</t>
  </si>
  <si>
    <t>99203140240111600244</t>
  </si>
  <si>
    <t>х</t>
  </si>
  <si>
    <t>99204090310110430244</t>
  </si>
  <si>
    <t>992040903101S2440244</t>
  </si>
  <si>
    <t>x</t>
  </si>
  <si>
    <t>99204090320110440244</t>
  </si>
  <si>
    <t>99205020530110340244</t>
  </si>
  <si>
    <t>99205030540103000244</t>
  </si>
  <si>
    <t>99205030540105000244</t>
  </si>
  <si>
    <t>99205055200000590111</t>
  </si>
  <si>
    <t>99205055200000590119</t>
  </si>
  <si>
    <t>99205055200000590244</t>
  </si>
  <si>
    <t>Уплата прочих налогов, сборов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</si>
  <si>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</si>
  <si>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99207070610100590611</t>
  </si>
  <si>
    <t>99207070610200590611</t>
  </si>
  <si>
    <t>Субсидии бюджетным учреждениям на иные цели</t>
  </si>
  <si>
    <t>99208010720100590611</t>
  </si>
  <si>
    <t>99208010720110070612</t>
  </si>
  <si>
    <t>99208010720109010612</t>
  </si>
  <si>
    <t>99208010720111390612</t>
  </si>
  <si>
    <t>99208010720200590611</t>
  </si>
  <si>
    <t>99208010720209010612</t>
  </si>
  <si>
    <t>99208010720210070612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</si>
  <si>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</si>
  <si>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</si>
  <si>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99210010810140010312</t>
  </si>
  <si>
    <t>99210030820140020313</t>
  </si>
  <si>
    <t>99211010910100590611</t>
  </si>
  <si>
    <t>03183002060</t>
  </si>
  <si>
    <t>03183036910</t>
  </si>
  <si>
    <t>0318D11210</t>
  </si>
  <si>
    <t>99201135200000590111</t>
  </si>
  <si>
    <t>99201135200000590119</t>
  </si>
  <si>
    <t>99201135200000590244</t>
  </si>
  <si>
    <t>99205055200000590852</t>
  </si>
  <si>
    <t>99211010910200590611</t>
  </si>
  <si>
    <t>99201045020000190247</t>
  </si>
  <si>
    <t xml:space="preserve">Закупка энергетических ресурсов </t>
  </si>
  <si>
    <t>99201130170110160244</t>
  </si>
  <si>
    <t>99203100210110540244</t>
  </si>
  <si>
    <t>99204090330110450244</t>
  </si>
  <si>
    <t>99205030520101000247</t>
  </si>
  <si>
    <t>99205031110100010244</t>
  </si>
  <si>
    <t>99205055200009010244</t>
  </si>
  <si>
    <t>99208010710110290244</t>
  </si>
  <si>
    <t xml:space="preserve">Начальник финансового отдела    </t>
  </si>
  <si>
    <t>99201135500010950244</t>
  </si>
  <si>
    <t>992040903101S2440243</t>
  </si>
  <si>
    <t>99201045020000190122</t>
  </si>
  <si>
    <t xml:space="preserve">Иные выплаты персоналу государственных (муниципальных) органов, за исключением фонда оплаты труда </t>
  </si>
  <si>
    <t>99205030520101000244</t>
  </si>
  <si>
    <t>С.В.Дулина</t>
  </si>
  <si>
    <t xml:space="preserve">(подпись)       (дата)                                                                                     </t>
  </si>
  <si>
    <t xml:space="preserve">                        (рублей)</t>
  </si>
  <si>
    <t>Заключение о внесении изменений в сводную бюджетную роспись и лимиты бюджетных обязательств</t>
  </si>
  <si>
    <t xml:space="preserve">Дата </t>
  </si>
  <si>
    <t>99201045020000190852</t>
  </si>
  <si>
    <t>99201135500010950247</t>
  </si>
  <si>
    <t>Закупка товаров, работ, услуг в целях капитального ремонта государственного (муниципального) имущества</t>
  </si>
  <si>
    <t xml:space="preserve">Закупка товаров, работ, услуг в целях капитального ремонта государственного (муниципального) имущества </t>
  </si>
  <si>
    <t>21-51180-00000-00000</t>
  </si>
  <si>
    <t>99205055200000590853</t>
  </si>
  <si>
    <t xml:space="preserve"> Приложение 1                                                                                                                                                                    к Порядку  составления и ведения сводной бюджетной росписи и бюджетной росписи главного распорядителя средств  бюджета Первомайского сельского поселения (главного администратора источников финансирования дефицита бюджета) </t>
  </si>
  <si>
    <t xml:space="preserve">Приложение 2 к Порядку составления и ведения сводной бюджетной росписи и бюджетных росписей главного распорядителя средств  бюджета Первомайского сельского поселения (главного администратора источников финансирования дефицита бюджета) </t>
  </si>
  <si>
    <t>Приложение 3     к Порядку составления и ведения сводной бюджетной росписи и бюджетной росписи главного распорядителя средств бюджета Первомайского сельского поселения (главного администратора источников финансирования дефицита бюджета)</t>
  </si>
  <si>
    <t xml:space="preserve">Приложение 5   к Порядку составления и ведения сводной бюджетной росписи и бюджетных росписей главных распорядителей средств  бюджета Первомайского сельского поселения (главных администраторов источников финансирования дефицита бюджета) </t>
  </si>
  <si>
    <t xml:space="preserve">Приложение 7 к Порядку составления и ведения сводной бюджетной росписи  главного распорядителя средств  бюджета Первомайского сельского поселения (главного администратора источников финансирования дефицита бюджета) </t>
  </si>
  <si>
    <t>99204120410110500244</t>
  </si>
  <si>
    <t>99205055200000590247</t>
  </si>
  <si>
    <t>99201135200000590853</t>
  </si>
  <si>
    <t>992080107201L4670612</t>
  </si>
  <si>
    <t>000001</t>
  </si>
  <si>
    <t>992080107201L467612</t>
  </si>
  <si>
    <t>Специальные расходы</t>
  </si>
  <si>
    <t>2024 год</t>
  </si>
  <si>
    <t>99201075700000200880</t>
  </si>
  <si>
    <t>Бюджетная роспись и лимиты бюджетных обязательств на 2024 год</t>
  </si>
  <si>
    <t>Сводная  бюджетная роспись бюджета Первомайского сельского посления на 2024 год</t>
  </si>
  <si>
    <t xml:space="preserve">Лимиты бюджетных обязательств на 2024год  </t>
  </si>
  <si>
    <t>124003001</t>
  </si>
  <si>
    <t>24-51180-00000-00000</t>
  </si>
  <si>
    <t xml:space="preserve">от «11»  декабря  2023 г. № 357 </t>
  </si>
  <si>
    <t>от «11»  декабря  2023 г. № 357</t>
  </si>
  <si>
    <t>0102</t>
  </si>
  <si>
    <t>5010000190</t>
  </si>
  <si>
    <t>121</t>
  </si>
  <si>
    <t>129</t>
  </si>
  <si>
    <t>0104</t>
  </si>
  <si>
    <t>5020000190</t>
  </si>
  <si>
    <t>122</t>
  </si>
  <si>
    <t>244</t>
  </si>
  <si>
    <t>851</t>
  </si>
  <si>
    <t>852</t>
  </si>
  <si>
    <t>853</t>
  </si>
  <si>
    <t>5400060190</t>
  </si>
  <si>
    <t>123003034</t>
  </si>
  <si>
    <t>0106</t>
  </si>
  <si>
    <t>5030010850</t>
  </si>
  <si>
    <t>540</t>
  </si>
  <si>
    <t>5040010860</t>
  </si>
  <si>
    <t>0111</t>
  </si>
  <si>
    <t>5100020590</t>
  </si>
  <si>
    <t>870</t>
  </si>
  <si>
    <t>0107</t>
  </si>
  <si>
    <t>5700000200</t>
  </si>
  <si>
    <t>880</t>
  </si>
  <si>
    <t>0113</t>
  </si>
  <si>
    <t>0110110360</t>
  </si>
  <si>
    <t>123</t>
  </si>
  <si>
    <t>0120110930</t>
  </si>
  <si>
    <t>0130110250</t>
  </si>
  <si>
    <t>0140110090</t>
  </si>
  <si>
    <t>0150110350</t>
  </si>
  <si>
    <t>0160110150</t>
  </si>
  <si>
    <t>0170110160</t>
  </si>
  <si>
    <t>5200000590</t>
  </si>
  <si>
    <t>111</t>
  </si>
  <si>
    <t>119</t>
  </si>
  <si>
    <t>5500010950</t>
  </si>
  <si>
    <t>0203</t>
  </si>
  <si>
    <t>5300051180</t>
  </si>
  <si>
    <t>23-51180-00000-00000</t>
  </si>
  <si>
    <t>0310</t>
  </si>
  <si>
    <t>0210110540</t>
  </si>
  <si>
    <t>0220110590</t>
  </si>
  <si>
    <t>0314</t>
  </si>
  <si>
    <t>0240111600</t>
  </si>
  <si>
    <t>0409</t>
  </si>
  <si>
    <t>0310110430</t>
  </si>
  <si>
    <t>0320110440</t>
  </si>
  <si>
    <t>0330110450</t>
  </si>
  <si>
    <t>0412</t>
  </si>
  <si>
    <t>0410110500</t>
  </si>
  <si>
    <t>0502</t>
  </si>
  <si>
    <t>0530110340</t>
  </si>
  <si>
    <t>0503</t>
  </si>
  <si>
    <t>0520101000</t>
  </si>
  <si>
    <t>247</t>
  </si>
  <si>
    <t>0540103000</t>
  </si>
  <si>
    <t>0540105000</t>
  </si>
  <si>
    <t>0505</t>
  </si>
  <si>
    <t>0707</t>
  </si>
  <si>
    <t>0610100590</t>
  </si>
  <si>
    <t>611</t>
  </si>
  <si>
    <t>0610200590</t>
  </si>
  <si>
    <t>0801</t>
  </si>
  <si>
    <t>0710110290</t>
  </si>
  <si>
    <t>0720100590</t>
  </si>
  <si>
    <t>0720110070</t>
  </si>
  <si>
    <t>612</t>
  </si>
  <si>
    <t>0720109010</t>
  </si>
  <si>
    <t>0720111390</t>
  </si>
  <si>
    <t>0720200590</t>
  </si>
  <si>
    <t>0720209010</t>
  </si>
  <si>
    <t>0720210070</t>
  </si>
  <si>
    <t>1001</t>
  </si>
  <si>
    <t>0810140010</t>
  </si>
  <si>
    <t>312</t>
  </si>
  <si>
    <t>1003</t>
  </si>
  <si>
    <t>0820140020</t>
  </si>
  <si>
    <t>313</t>
  </si>
  <si>
    <t>1101</t>
  </si>
  <si>
    <t>0910100590</t>
  </si>
  <si>
    <t>0910200590</t>
  </si>
  <si>
    <t>99201050201100000510</t>
  </si>
  <si>
    <t>99201050201100000610</t>
  </si>
  <si>
    <t>99201025010000190853</t>
  </si>
  <si>
    <t>99205055200000590129</t>
  </si>
  <si>
    <t>22.03.2024г.</t>
  </si>
  <si>
    <t>на 22.03.2024г.</t>
  </si>
  <si>
    <r>
      <t>Основание для внесения изменений в сводную бюджетную роспись Решение Совета Первомайского сельского поселения Кущевского района от 22.03.2024 г.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№ 215                                                                                                                                                 </t>
    </r>
  </si>
  <si>
    <r>
      <t>Изменения в сводную бюджетную роспись и лимиты бюджетных обязательств, вносимые в соответствии с Решением Совета Первомайского сельского поселения от 22.03.2024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№ 215 "О внесении изменений в решение Совета Первомайского сельского поселения Кущевского района«О бюджете Первомайского сельского поселенияКущевского района на 2024 год»
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</si>
</sst>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00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2" fillId="0" borderId="12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13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3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56" fillId="0" borderId="13" xfId="0" applyFont="1" applyBorder="1" applyAlignment="1">
      <alignment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56" fillId="0" borderId="18" xfId="0" applyFont="1" applyBorder="1" applyAlignment="1">
      <alignment vertical="center" wrapText="1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12" xfId="0" applyNumberForma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 wrapText="1"/>
    </xf>
    <xf numFmtId="49" fontId="0" fillId="33" borderId="12" xfId="0" applyNumberForma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vertical="top" wrapText="1"/>
    </xf>
    <xf numFmtId="0" fontId="0" fillId="0" borderId="21" xfId="0" applyBorder="1" applyAlignment="1">
      <alignment/>
    </xf>
    <xf numFmtId="49" fontId="2" fillId="0" borderId="13" xfId="0" applyNumberFormat="1" applyFont="1" applyBorder="1" applyAlignment="1">
      <alignment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8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/>
    </xf>
    <xf numFmtId="0" fontId="7" fillId="0" borderId="0" xfId="0" applyFont="1" applyAlignment="1">
      <alignment wrapText="1"/>
    </xf>
    <xf numFmtId="0" fontId="2" fillId="33" borderId="16" xfId="0" applyFont="1" applyFill="1" applyBorder="1" applyAlignment="1">
      <alignment vertical="top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vertical="center" wrapText="1"/>
    </xf>
    <xf numFmtId="0" fontId="56" fillId="33" borderId="18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18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vertical="top" wrapText="1"/>
    </xf>
    <xf numFmtId="2" fontId="2" fillId="33" borderId="12" xfId="0" applyNumberFormat="1" applyFont="1" applyFill="1" applyBorder="1" applyAlignment="1">
      <alignment horizontal="center" vertical="top" wrapText="1"/>
    </xf>
    <xf numFmtId="0" fontId="16" fillId="33" borderId="0" xfId="0" applyFont="1" applyFill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horizontal="center"/>
    </xf>
    <xf numFmtId="0" fontId="2" fillId="0" borderId="22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justify"/>
    </xf>
    <xf numFmtId="0" fontId="0" fillId="0" borderId="0" xfId="0" applyFont="1" applyAlignment="1">
      <alignment/>
    </xf>
    <xf numFmtId="0" fontId="2" fillId="33" borderId="22" xfId="0" applyFont="1" applyFill="1" applyBorder="1" applyAlignment="1">
      <alignment vertical="top" wrapText="1"/>
    </xf>
    <xf numFmtId="0" fontId="2" fillId="33" borderId="19" xfId="0" applyFont="1" applyFill="1" applyBorder="1" applyAlignment="1">
      <alignment vertical="top" wrapText="1"/>
    </xf>
    <xf numFmtId="0" fontId="2" fillId="33" borderId="20" xfId="0" applyFont="1" applyFill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2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/>
    </xf>
    <xf numFmtId="0" fontId="2" fillId="0" borderId="17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2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0" borderId="2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5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view="pageBreakPreview" zoomScaleSheetLayoutView="100" zoomScalePageLayoutView="0" workbookViewId="0" topLeftCell="A1">
      <selection activeCell="E26" sqref="E26"/>
    </sheetView>
  </sheetViews>
  <sheetFormatPr defaultColWidth="9.00390625" defaultRowHeight="12.75"/>
  <cols>
    <col min="1" max="1" width="40.375" style="0" customWidth="1"/>
    <col min="2" max="2" width="28.00390625" style="0" customWidth="1"/>
    <col min="3" max="3" width="17.875" style="0" customWidth="1"/>
    <col min="4" max="4" width="17.25390625" style="0" customWidth="1"/>
    <col min="5" max="5" width="21.625" style="87" customWidth="1"/>
    <col min="6" max="6" width="11.625" style="0" bestFit="1" customWidth="1"/>
    <col min="8" max="8" width="13.625" style="0" customWidth="1"/>
  </cols>
  <sheetData>
    <row r="1" spans="4:7" ht="95.25" customHeight="1">
      <c r="D1" s="101" t="s">
        <v>183</v>
      </c>
      <c r="E1" s="102"/>
      <c r="F1" s="14"/>
      <c r="G1" s="14"/>
    </row>
    <row r="2" spans="4:7" ht="12.75" customHeight="1">
      <c r="D2" s="103" t="s">
        <v>202</v>
      </c>
      <c r="E2" s="104"/>
      <c r="F2" s="14"/>
      <c r="G2" s="14"/>
    </row>
    <row r="3" ht="12.75">
      <c r="A3" s="1"/>
    </row>
    <row r="4" ht="12.75">
      <c r="D4" s="16" t="s">
        <v>0</v>
      </c>
    </row>
    <row r="5" ht="12.75">
      <c r="D5" s="16" t="s">
        <v>76</v>
      </c>
    </row>
    <row r="6" spans="4:5" ht="12.75">
      <c r="D6" s="39" t="s">
        <v>84</v>
      </c>
      <c r="E6" s="88" t="s">
        <v>77</v>
      </c>
    </row>
    <row r="7" ht="12.75">
      <c r="D7" s="16"/>
    </row>
    <row r="8" ht="12.75">
      <c r="D8" s="16" t="s">
        <v>289</v>
      </c>
    </row>
    <row r="9" ht="12.75" hidden="1">
      <c r="D9" s="16"/>
    </row>
    <row r="10" ht="12.75" hidden="1">
      <c r="A10" s="3"/>
    </row>
    <row r="11" ht="12.75">
      <c r="B11" s="4" t="s">
        <v>198</v>
      </c>
    </row>
    <row r="12" spans="1:2" ht="12.75">
      <c r="A12" s="3"/>
      <c r="B12" s="4" t="s">
        <v>290</v>
      </c>
    </row>
    <row r="13" ht="13.5" thickBot="1">
      <c r="E13" s="89" t="s">
        <v>2</v>
      </c>
    </row>
    <row r="14" spans="1:5" ht="17.25" customHeight="1" thickBot="1">
      <c r="A14" s="99" t="s">
        <v>3</v>
      </c>
      <c r="B14" s="99" t="s">
        <v>4</v>
      </c>
      <c r="C14" s="99" t="s">
        <v>5</v>
      </c>
      <c r="D14" s="99" t="s">
        <v>68</v>
      </c>
      <c r="E14" s="90" t="s">
        <v>6</v>
      </c>
    </row>
    <row r="15" spans="1:5" ht="13.5" thickBot="1">
      <c r="A15" s="100"/>
      <c r="B15" s="100"/>
      <c r="C15" s="100"/>
      <c r="D15" s="100"/>
      <c r="E15" s="91" t="s">
        <v>195</v>
      </c>
    </row>
    <row r="16" spans="1:5" ht="13.5" thickBot="1">
      <c r="A16" s="105" t="s">
        <v>7</v>
      </c>
      <c r="B16" s="106"/>
      <c r="C16" s="106"/>
      <c r="D16" s="106"/>
      <c r="E16" s="107"/>
    </row>
    <row r="17" spans="1:5" ht="13.5" thickBot="1">
      <c r="A17" s="77" t="s">
        <v>85</v>
      </c>
      <c r="B17" s="78" t="s">
        <v>86</v>
      </c>
      <c r="C17" s="79" t="s">
        <v>89</v>
      </c>
      <c r="D17" s="78" t="s">
        <v>121</v>
      </c>
      <c r="E17" s="74">
        <f>822700+70000</f>
        <v>892700</v>
      </c>
    </row>
    <row r="18" spans="1:8" ht="51.75" thickBot="1">
      <c r="A18" s="77" t="s">
        <v>88</v>
      </c>
      <c r="B18" s="78" t="s">
        <v>87</v>
      </c>
      <c r="C18" s="79" t="s">
        <v>89</v>
      </c>
      <c r="D18" s="78" t="s">
        <v>121</v>
      </c>
      <c r="E18" s="74">
        <f>248500+21100</f>
        <v>269600</v>
      </c>
      <c r="H18" s="86"/>
    </row>
    <row r="19" spans="1:5" ht="26.25" thickBot="1">
      <c r="A19" s="80" t="s">
        <v>90</v>
      </c>
      <c r="B19" s="81" t="s">
        <v>96</v>
      </c>
      <c r="C19" s="79" t="s">
        <v>89</v>
      </c>
      <c r="D19" s="78" t="s">
        <v>121</v>
      </c>
      <c r="E19" s="74">
        <v>3783300</v>
      </c>
    </row>
    <row r="20" spans="1:5" ht="39" hidden="1" thickBot="1">
      <c r="A20" s="82" t="s">
        <v>170</v>
      </c>
      <c r="B20" s="81" t="s">
        <v>169</v>
      </c>
      <c r="C20" s="79" t="s">
        <v>89</v>
      </c>
      <c r="D20" s="78" t="s">
        <v>121</v>
      </c>
      <c r="E20" s="74">
        <v>0</v>
      </c>
    </row>
    <row r="21" spans="1:5" ht="51.75" thickBot="1">
      <c r="A21" s="82" t="s">
        <v>91</v>
      </c>
      <c r="B21" s="83" t="s">
        <v>97</v>
      </c>
      <c r="C21" s="79" t="s">
        <v>89</v>
      </c>
      <c r="D21" s="78" t="s">
        <v>121</v>
      </c>
      <c r="E21" s="74">
        <f>1142600-1520</f>
        <v>1141080</v>
      </c>
    </row>
    <row r="22" spans="1:6" ht="13.5" hidden="1" thickBot="1">
      <c r="A22" s="82" t="s">
        <v>92</v>
      </c>
      <c r="B22" s="83" t="s">
        <v>98</v>
      </c>
      <c r="C22" s="79" t="s">
        <v>89</v>
      </c>
      <c r="D22" s="78" t="s">
        <v>121</v>
      </c>
      <c r="E22" s="74">
        <v>0</v>
      </c>
      <c r="F22" s="86"/>
    </row>
    <row r="23" spans="1:5" ht="13.5" hidden="1" thickBot="1">
      <c r="A23" s="82" t="s">
        <v>158</v>
      </c>
      <c r="B23" s="83" t="s">
        <v>157</v>
      </c>
      <c r="C23" s="79" t="s">
        <v>89</v>
      </c>
      <c r="D23" s="78" t="s">
        <v>121</v>
      </c>
      <c r="E23" s="74"/>
    </row>
    <row r="24" spans="1:6" ht="26.25" thickBot="1">
      <c r="A24" s="84" t="s">
        <v>93</v>
      </c>
      <c r="B24" s="83" t="s">
        <v>99</v>
      </c>
      <c r="C24" s="79" t="s">
        <v>89</v>
      </c>
      <c r="D24" s="78" t="s">
        <v>121</v>
      </c>
      <c r="E24" s="74">
        <v>174700</v>
      </c>
      <c r="F24" s="86"/>
    </row>
    <row r="25" spans="1:5" ht="13.5" thickBot="1">
      <c r="A25" s="84" t="s">
        <v>132</v>
      </c>
      <c r="B25" s="83" t="s">
        <v>177</v>
      </c>
      <c r="C25" s="79" t="s">
        <v>89</v>
      </c>
      <c r="D25" s="78" t="s">
        <v>121</v>
      </c>
      <c r="E25" s="74">
        <f>4200</f>
        <v>4200</v>
      </c>
    </row>
    <row r="26" spans="1:6" ht="13.5" thickBot="1">
      <c r="A26" s="84" t="s">
        <v>94</v>
      </c>
      <c r="B26" s="83" t="s">
        <v>100</v>
      </c>
      <c r="C26" s="79" t="s">
        <v>89</v>
      </c>
      <c r="D26" s="78" t="s">
        <v>121</v>
      </c>
      <c r="E26" s="74">
        <f>6100+1520</f>
        <v>7620</v>
      </c>
      <c r="F26" s="86"/>
    </row>
    <row r="27" spans="1:5" ht="13.5" thickBot="1">
      <c r="A27" s="82" t="s">
        <v>92</v>
      </c>
      <c r="B27" s="83" t="s">
        <v>101</v>
      </c>
      <c r="C27" s="79" t="s">
        <v>89</v>
      </c>
      <c r="D27" s="45" t="s">
        <v>200</v>
      </c>
      <c r="E27" s="74">
        <v>3800</v>
      </c>
    </row>
    <row r="28" spans="1:5" ht="13.5" thickBot="1">
      <c r="A28" s="82" t="s">
        <v>95</v>
      </c>
      <c r="B28" s="83" t="s">
        <v>102</v>
      </c>
      <c r="C28" s="79" t="s">
        <v>89</v>
      </c>
      <c r="D28" s="78" t="s">
        <v>121</v>
      </c>
      <c r="E28" s="74">
        <v>74600</v>
      </c>
    </row>
    <row r="29" spans="1:5" ht="13.5" thickBot="1">
      <c r="A29" s="82" t="s">
        <v>95</v>
      </c>
      <c r="B29" s="78" t="s">
        <v>103</v>
      </c>
      <c r="C29" s="79" t="s">
        <v>89</v>
      </c>
      <c r="D29" s="78" t="s">
        <v>121</v>
      </c>
      <c r="E29" s="74">
        <v>101100</v>
      </c>
    </row>
    <row r="30" spans="1:5" ht="13.5" thickBot="1">
      <c r="A30" s="82" t="s">
        <v>194</v>
      </c>
      <c r="B30" s="78" t="s">
        <v>196</v>
      </c>
      <c r="C30" s="79" t="s">
        <v>89</v>
      </c>
      <c r="D30" s="78" t="s">
        <v>121</v>
      </c>
      <c r="E30" s="74">
        <f>250000+600000</f>
        <v>850000</v>
      </c>
    </row>
    <row r="31" spans="1:5" ht="13.5" thickBot="1">
      <c r="A31" s="80" t="s">
        <v>104</v>
      </c>
      <c r="B31" s="78" t="s">
        <v>106</v>
      </c>
      <c r="C31" s="79" t="s">
        <v>89</v>
      </c>
      <c r="D31" s="78" t="s">
        <v>121</v>
      </c>
      <c r="E31" s="74">
        <v>10000</v>
      </c>
    </row>
    <row r="32" spans="1:5" ht="64.5" thickBot="1">
      <c r="A32" s="82" t="s">
        <v>105</v>
      </c>
      <c r="B32" s="78" t="s">
        <v>107</v>
      </c>
      <c r="C32" s="79" t="s">
        <v>89</v>
      </c>
      <c r="D32" s="78" t="s">
        <v>121</v>
      </c>
      <c r="E32" s="74">
        <v>70000</v>
      </c>
    </row>
    <row r="33" spans="1:5" ht="13.5" thickBot="1">
      <c r="A33" s="82" t="s">
        <v>92</v>
      </c>
      <c r="B33" s="78" t="s">
        <v>108</v>
      </c>
      <c r="C33" s="79" t="s">
        <v>89</v>
      </c>
      <c r="D33" s="78" t="s">
        <v>121</v>
      </c>
      <c r="E33" s="74">
        <f>15000+75000</f>
        <v>90000</v>
      </c>
    </row>
    <row r="34" spans="1:5" ht="13.5" thickBot="1">
      <c r="A34" s="82" t="s">
        <v>92</v>
      </c>
      <c r="B34" s="78" t="s">
        <v>109</v>
      </c>
      <c r="C34" s="79" t="s">
        <v>89</v>
      </c>
      <c r="D34" s="78" t="s">
        <v>121</v>
      </c>
      <c r="E34" s="74">
        <v>90000</v>
      </c>
    </row>
    <row r="35" spans="1:5" ht="13.5" thickBot="1">
      <c r="A35" s="82" t="s">
        <v>92</v>
      </c>
      <c r="B35" s="78" t="s">
        <v>110</v>
      </c>
      <c r="C35" s="79" t="s">
        <v>89</v>
      </c>
      <c r="D35" s="78" t="s">
        <v>121</v>
      </c>
      <c r="E35" s="74">
        <v>1000</v>
      </c>
    </row>
    <row r="36" spans="1:5" ht="13.5" thickBot="1">
      <c r="A36" s="82" t="s">
        <v>92</v>
      </c>
      <c r="B36" s="78" t="s">
        <v>111</v>
      </c>
      <c r="C36" s="79" t="s">
        <v>89</v>
      </c>
      <c r="D36" s="78" t="s">
        <v>121</v>
      </c>
      <c r="E36" s="74">
        <f>50000+50000</f>
        <v>100000</v>
      </c>
    </row>
    <row r="37" spans="1:5" ht="13.5" thickBot="1">
      <c r="A37" s="82" t="s">
        <v>92</v>
      </c>
      <c r="B37" s="78" t="s">
        <v>112</v>
      </c>
      <c r="C37" s="79" t="s">
        <v>89</v>
      </c>
      <c r="D37" s="78" t="s">
        <v>121</v>
      </c>
      <c r="E37" s="74">
        <f>616400+150000</f>
        <v>766400</v>
      </c>
    </row>
    <row r="38" spans="1:5" ht="13.5" thickBot="1">
      <c r="A38" s="82" t="s">
        <v>92</v>
      </c>
      <c r="B38" s="78" t="s">
        <v>159</v>
      </c>
      <c r="C38" s="79" t="s">
        <v>89</v>
      </c>
      <c r="D38" s="78" t="s">
        <v>121</v>
      </c>
      <c r="E38" s="74">
        <v>1000</v>
      </c>
    </row>
    <row r="39" spans="1:8" ht="13.5" thickBot="1">
      <c r="A39" s="80" t="s">
        <v>113</v>
      </c>
      <c r="B39" s="78" t="s">
        <v>152</v>
      </c>
      <c r="C39" s="79" t="s">
        <v>89</v>
      </c>
      <c r="D39" s="78" t="s">
        <v>121</v>
      </c>
      <c r="E39" s="74">
        <f>1664000+75000</f>
        <v>1739000</v>
      </c>
      <c r="F39" s="86"/>
      <c r="H39" s="86"/>
    </row>
    <row r="40" spans="1:5" ht="51.75" thickBot="1">
      <c r="A40" s="82" t="s">
        <v>114</v>
      </c>
      <c r="B40" s="78" t="s">
        <v>153</v>
      </c>
      <c r="C40" s="79" t="s">
        <v>89</v>
      </c>
      <c r="D40" s="78" t="s">
        <v>121</v>
      </c>
      <c r="E40" s="74">
        <f>502500+22700</f>
        <v>525200</v>
      </c>
    </row>
    <row r="41" spans="1:5" ht="13.5" thickBot="1">
      <c r="A41" s="82" t="s">
        <v>92</v>
      </c>
      <c r="B41" s="78" t="s">
        <v>154</v>
      </c>
      <c r="C41" s="79" t="s">
        <v>89</v>
      </c>
      <c r="D41" s="78" t="s">
        <v>121</v>
      </c>
      <c r="E41" s="74">
        <f>230000+1000+1180</f>
        <v>232180</v>
      </c>
    </row>
    <row r="42" spans="1:5" ht="13.5" thickBot="1">
      <c r="A42" s="84" t="s">
        <v>94</v>
      </c>
      <c r="B42" s="78" t="s">
        <v>190</v>
      </c>
      <c r="C42" s="79" t="s">
        <v>89</v>
      </c>
      <c r="D42" s="78" t="s">
        <v>121</v>
      </c>
      <c r="E42" s="74">
        <f>1000</f>
        <v>1000</v>
      </c>
    </row>
    <row r="43" spans="1:8" ht="13.5" thickBot="1">
      <c r="A43" s="82" t="s">
        <v>92</v>
      </c>
      <c r="B43" s="78" t="s">
        <v>167</v>
      </c>
      <c r="C43" s="79" t="s">
        <v>89</v>
      </c>
      <c r="D43" s="78" t="s">
        <v>121</v>
      </c>
      <c r="E43" s="74">
        <f>5000+5000+50000</f>
        <v>60000</v>
      </c>
      <c r="H43" s="86"/>
    </row>
    <row r="44" spans="1:5" ht="13.5" hidden="1" thickBot="1">
      <c r="A44" s="82" t="s">
        <v>158</v>
      </c>
      <c r="B44" s="78" t="s">
        <v>178</v>
      </c>
      <c r="C44" s="79" t="s">
        <v>89</v>
      </c>
      <c r="D44" s="78" t="s">
        <v>121</v>
      </c>
      <c r="E44" s="74">
        <v>0</v>
      </c>
    </row>
    <row r="45" spans="1:5" ht="13.5" thickBot="1">
      <c r="A45" s="80" t="s">
        <v>94</v>
      </c>
      <c r="B45" s="78" t="s">
        <v>115</v>
      </c>
      <c r="C45" s="79" t="s">
        <v>89</v>
      </c>
      <c r="D45" s="78" t="s">
        <v>121</v>
      </c>
      <c r="E45" s="74">
        <f>5000-5000+50000</f>
        <v>50000</v>
      </c>
    </row>
    <row r="46" spans="1:5" ht="26.25" thickBot="1">
      <c r="A46" s="85" t="s">
        <v>90</v>
      </c>
      <c r="B46" s="78" t="s">
        <v>116</v>
      </c>
      <c r="C46" s="79" t="s">
        <v>89</v>
      </c>
      <c r="D46" s="78" t="s">
        <v>201</v>
      </c>
      <c r="E46" s="74">
        <v>272400</v>
      </c>
    </row>
    <row r="47" spans="1:8" ht="51.75" thickBot="1">
      <c r="A47" s="84" t="s">
        <v>91</v>
      </c>
      <c r="B47" s="78" t="s">
        <v>117</v>
      </c>
      <c r="C47" s="79" t="s">
        <v>89</v>
      </c>
      <c r="D47" s="78" t="s">
        <v>201</v>
      </c>
      <c r="E47" s="74">
        <v>82300</v>
      </c>
      <c r="H47" s="86"/>
    </row>
    <row r="48" spans="1:5" ht="13.5" thickBot="1">
      <c r="A48" s="80" t="s">
        <v>92</v>
      </c>
      <c r="B48" s="78" t="s">
        <v>160</v>
      </c>
      <c r="C48" s="79" t="s">
        <v>89</v>
      </c>
      <c r="D48" s="78" t="s">
        <v>121</v>
      </c>
      <c r="E48" s="74">
        <v>5000</v>
      </c>
    </row>
    <row r="49" spans="1:5" ht="13.5" thickBot="1">
      <c r="A49" s="82" t="s">
        <v>92</v>
      </c>
      <c r="B49" s="78" t="s">
        <v>118</v>
      </c>
      <c r="C49" s="79" t="s">
        <v>89</v>
      </c>
      <c r="D49" s="78" t="s">
        <v>121</v>
      </c>
      <c r="E49" s="74">
        <v>5000</v>
      </c>
    </row>
    <row r="50" spans="1:5" ht="64.5" thickBot="1">
      <c r="A50" s="84" t="s">
        <v>105</v>
      </c>
      <c r="B50" s="78" t="s">
        <v>119</v>
      </c>
      <c r="C50" s="79" t="s">
        <v>89</v>
      </c>
      <c r="D50" s="78" t="s">
        <v>121</v>
      </c>
      <c r="E50" s="74">
        <v>200000</v>
      </c>
    </row>
    <row r="51" spans="1:5" ht="13.5" thickBot="1">
      <c r="A51" s="82" t="s">
        <v>92</v>
      </c>
      <c r="B51" s="78" t="s">
        <v>120</v>
      </c>
      <c r="C51" s="79" t="s">
        <v>89</v>
      </c>
      <c r="D51" s="78" t="s">
        <v>121</v>
      </c>
      <c r="E51" s="74">
        <v>11000</v>
      </c>
    </row>
    <row r="52" spans="1:5" ht="13.5" thickBot="1">
      <c r="A52" s="80" t="s">
        <v>92</v>
      </c>
      <c r="B52" s="78" t="s">
        <v>122</v>
      </c>
      <c r="C52" s="79" t="s">
        <v>89</v>
      </c>
      <c r="D52" s="78" t="s">
        <v>124</v>
      </c>
      <c r="E52" s="74">
        <f>7357900+3671046.72-145200</f>
        <v>10883746.72</v>
      </c>
    </row>
    <row r="53" spans="1:8" ht="39" hidden="1" thickBot="1">
      <c r="A53" s="82" t="s">
        <v>179</v>
      </c>
      <c r="B53" s="78" t="s">
        <v>168</v>
      </c>
      <c r="C53" s="79" t="s">
        <v>89</v>
      </c>
      <c r="D53" s="78" t="s">
        <v>124</v>
      </c>
      <c r="E53" s="74">
        <v>0</v>
      </c>
      <c r="H53" s="86"/>
    </row>
    <row r="54" spans="1:5" ht="13.5" hidden="1" thickBot="1">
      <c r="A54" s="82" t="s">
        <v>92</v>
      </c>
      <c r="B54" s="78" t="s">
        <v>123</v>
      </c>
      <c r="C54" s="79" t="s">
        <v>89</v>
      </c>
      <c r="D54" s="78" t="s">
        <v>124</v>
      </c>
      <c r="E54" s="74">
        <v>0</v>
      </c>
    </row>
    <row r="55" spans="1:5" ht="13.5" thickBot="1">
      <c r="A55" s="82" t="s">
        <v>92</v>
      </c>
      <c r="B55" s="78" t="s">
        <v>125</v>
      </c>
      <c r="C55" s="79" t="s">
        <v>89</v>
      </c>
      <c r="D55" s="78" t="s">
        <v>124</v>
      </c>
      <c r="E55" s="74">
        <f>175000+225000</f>
        <v>400000</v>
      </c>
    </row>
    <row r="56" spans="1:5" ht="13.5" thickBot="1">
      <c r="A56" s="82" t="s">
        <v>92</v>
      </c>
      <c r="B56" s="78" t="s">
        <v>161</v>
      </c>
      <c r="C56" s="79" t="s">
        <v>89</v>
      </c>
      <c r="D56" s="78" t="s">
        <v>124</v>
      </c>
      <c r="E56" s="74">
        <f>50000+110000+145200</f>
        <v>305200</v>
      </c>
    </row>
    <row r="57" spans="1:5" ht="13.5" thickBot="1">
      <c r="A57" s="82" t="s">
        <v>92</v>
      </c>
      <c r="B57" s="78" t="s">
        <v>188</v>
      </c>
      <c r="C57" s="79" t="s">
        <v>89</v>
      </c>
      <c r="D57" s="78" t="s">
        <v>124</v>
      </c>
      <c r="E57" s="74">
        <v>10000</v>
      </c>
    </row>
    <row r="58" spans="1:5" ht="13.5" thickBot="1">
      <c r="A58" s="82" t="s">
        <v>92</v>
      </c>
      <c r="B58" s="78" t="s">
        <v>126</v>
      </c>
      <c r="C58" s="79" t="s">
        <v>89</v>
      </c>
      <c r="D58" s="78" t="s">
        <v>124</v>
      </c>
      <c r="E58" s="74">
        <f>10000+591927.55</f>
        <v>601927.55</v>
      </c>
    </row>
    <row r="59" spans="1:8" ht="13.5" thickBot="1">
      <c r="A59" s="82" t="s">
        <v>158</v>
      </c>
      <c r="B59" s="78" t="s">
        <v>162</v>
      </c>
      <c r="C59" s="79" t="s">
        <v>89</v>
      </c>
      <c r="D59" s="78" t="s">
        <v>124</v>
      </c>
      <c r="E59" s="74">
        <v>1017500</v>
      </c>
      <c r="F59" s="86"/>
      <c r="H59" s="86"/>
    </row>
    <row r="60" spans="1:5" ht="13.5" thickBot="1">
      <c r="A60" s="82" t="s">
        <v>92</v>
      </c>
      <c r="B60" s="78" t="s">
        <v>171</v>
      </c>
      <c r="C60" s="79" t="s">
        <v>89</v>
      </c>
      <c r="D60" s="78" t="s">
        <v>124</v>
      </c>
      <c r="E60" s="74">
        <v>50000</v>
      </c>
    </row>
    <row r="61" spans="1:5" ht="13.5" thickBot="1">
      <c r="A61" s="80" t="s">
        <v>92</v>
      </c>
      <c r="B61" s="78" t="s">
        <v>127</v>
      </c>
      <c r="C61" s="79" t="s">
        <v>89</v>
      </c>
      <c r="D61" s="78" t="s">
        <v>124</v>
      </c>
      <c r="E61" s="74">
        <f>10000+50000</f>
        <v>60000</v>
      </c>
    </row>
    <row r="62" spans="1:5" ht="13.5" thickBot="1">
      <c r="A62" s="82" t="s">
        <v>92</v>
      </c>
      <c r="B62" s="78" t="s">
        <v>128</v>
      </c>
      <c r="C62" s="79" t="s">
        <v>89</v>
      </c>
      <c r="D62" s="78" t="s">
        <v>124</v>
      </c>
      <c r="E62" s="74">
        <v>70000</v>
      </c>
    </row>
    <row r="63" spans="1:5" ht="13.5" hidden="1" thickBot="1">
      <c r="A63" s="82" t="s">
        <v>92</v>
      </c>
      <c r="B63" s="78" t="s">
        <v>163</v>
      </c>
      <c r="C63" s="79" t="s">
        <v>89</v>
      </c>
      <c r="D63" s="78"/>
      <c r="E63" s="74">
        <v>0</v>
      </c>
    </row>
    <row r="64" spans="1:6" ht="13.5" thickBot="1">
      <c r="A64" s="80" t="s">
        <v>113</v>
      </c>
      <c r="B64" s="78" t="s">
        <v>129</v>
      </c>
      <c r="C64" s="79" t="s">
        <v>89</v>
      </c>
      <c r="D64" s="78" t="s">
        <v>124</v>
      </c>
      <c r="E64" s="74">
        <v>4704500</v>
      </c>
      <c r="F64" s="86"/>
    </row>
    <row r="65" spans="1:5" ht="51.75" thickBot="1">
      <c r="A65" s="82" t="s">
        <v>114</v>
      </c>
      <c r="B65" s="78" t="s">
        <v>130</v>
      </c>
      <c r="C65" s="79" t="s">
        <v>89</v>
      </c>
      <c r="D65" s="78" t="s">
        <v>124</v>
      </c>
      <c r="E65" s="74">
        <f>1420700-20000</f>
        <v>1400700</v>
      </c>
    </row>
    <row r="66" spans="1:5" ht="13.5" thickBot="1">
      <c r="A66" s="82" t="s">
        <v>92</v>
      </c>
      <c r="B66" s="78" t="s">
        <v>131</v>
      </c>
      <c r="C66" s="79" t="s">
        <v>89</v>
      </c>
      <c r="D66" s="78" t="s">
        <v>124</v>
      </c>
      <c r="E66" s="74">
        <v>1071200</v>
      </c>
    </row>
    <row r="67" spans="1:5" ht="13.5" thickBot="1">
      <c r="A67" s="82" t="s">
        <v>158</v>
      </c>
      <c r="B67" s="78" t="s">
        <v>189</v>
      </c>
      <c r="C67" s="79" t="s">
        <v>89</v>
      </c>
      <c r="D67" s="78" t="s">
        <v>124</v>
      </c>
      <c r="E67" s="74">
        <v>580000</v>
      </c>
    </row>
    <row r="68" spans="1:5" ht="13.5" thickBot="1">
      <c r="A68" s="80" t="s">
        <v>132</v>
      </c>
      <c r="B68" s="78" t="s">
        <v>155</v>
      </c>
      <c r="C68" s="79" t="s">
        <v>89</v>
      </c>
      <c r="D68" s="78" t="s">
        <v>121</v>
      </c>
      <c r="E68" s="74">
        <f>6000+1000</f>
        <v>7000</v>
      </c>
    </row>
    <row r="69" spans="1:5" ht="13.5" thickBot="1">
      <c r="A69" s="80" t="s">
        <v>94</v>
      </c>
      <c r="B69" s="78" t="s">
        <v>182</v>
      </c>
      <c r="C69" s="79" t="s">
        <v>89</v>
      </c>
      <c r="D69" s="78" t="s">
        <v>121</v>
      </c>
      <c r="E69" s="74">
        <f>1000-1000+10000+20000</f>
        <v>30000</v>
      </c>
    </row>
    <row r="70" spans="1:5" ht="13.5" thickBot="1">
      <c r="A70" s="82" t="s">
        <v>92</v>
      </c>
      <c r="B70" s="78" t="s">
        <v>164</v>
      </c>
      <c r="C70" s="79" t="s">
        <v>89</v>
      </c>
      <c r="D70" s="78" t="s">
        <v>121</v>
      </c>
      <c r="E70" s="74">
        <v>0</v>
      </c>
    </row>
    <row r="71" spans="1:5" ht="64.5" thickBot="1">
      <c r="A71" s="80" t="s">
        <v>133</v>
      </c>
      <c r="B71" s="78" t="s">
        <v>134</v>
      </c>
      <c r="C71" s="79" t="s">
        <v>89</v>
      </c>
      <c r="D71" s="78" t="s">
        <v>121</v>
      </c>
      <c r="E71" s="74">
        <v>147200</v>
      </c>
    </row>
    <row r="72" spans="1:5" ht="64.5" thickBot="1">
      <c r="A72" s="82" t="s">
        <v>133</v>
      </c>
      <c r="B72" s="78" t="s">
        <v>135</v>
      </c>
      <c r="C72" s="79" t="s">
        <v>89</v>
      </c>
      <c r="D72" s="78" t="s">
        <v>121</v>
      </c>
      <c r="E72" s="74">
        <v>50600</v>
      </c>
    </row>
    <row r="73" spans="1:5" ht="13.5" thickBot="1">
      <c r="A73" s="82" t="s">
        <v>92</v>
      </c>
      <c r="B73" s="78" t="s">
        <v>165</v>
      </c>
      <c r="C73" s="79" t="s">
        <v>89</v>
      </c>
      <c r="D73" s="78" t="s">
        <v>121</v>
      </c>
      <c r="E73" s="74">
        <v>5000</v>
      </c>
    </row>
    <row r="74" spans="1:8" ht="64.5" thickBot="1">
      <c r="A74" s="80" t="s">
        <v>133</v>
      </c>
      <c r="B74" s="78" t="s">
        <v>137</v>
      </c>
      <c r="C74" s="79" t="s">
        <v>89</v>
      </c>
      <c r="D74" s="78" t="s">
        <v>121</v>
      </c>
      <c r="E74" s="74">
        <f>4768100+829200</f>
        <v>5597300</v>
      </c>
      <c r="F74" s="86"/>
      <c r="H74" s="86">
        <f>E74+E75+E76+E77+E79+E80+E81+E78</f>
        <v>10520100</v>
      </c>
    </row>
    <row r="75" spans="1:5" ht="26.25" thickBot="1">
      <c r="A75" s="82" t="s">
        <v>136</v>
      </c>
      <c r="B75" s="78" t="s">
        <v>138</v>
      </c>
      <c r="C75" s="79" t="s">
        <v>89</v>
      </c>
      <c r="D75" s="78" t="s">
        <v>121</v>
      </c>
      <c r="E75" s="74">
        <v>49000</v>
      </c>
    </row>
    <row r="76" spans="1:5" ht="26.25" thickBot="1">
      <c r="A76" s="82" t="s">
        <v>136</v>
      </c>
      <c r="B76" s="78" t="s">
        <v>139</v>
      </c>
      <c r="C76" s="79" t="s">
        <v>89</v>
      </c>
      <c r="D76" s="78" t="s">
        <v>121</v>
      </c>
      <c r="E76" s="74">
        <v>30000</v>
      </c>
    </row>
    <row r="77" spans="1:5" ht="26.25" thickBot="1">
      <c r="A77" s="82" t="s">
        <v>136</v>
      </c>
      <c r="B77" s="78" t="s">
        <v>140</v>
      </c>
      <c r="C77" s="79" t="s">
        <v>89</v>
      </c>
      <c r="D77" s="78" t="s">
        <v>121</v>
      </c>
      <c r="E77" s="74">
        <v>10000</v>
      </c>
    </row>
    <row r="78" spans="1:5" ht="26.25" hidden="1" thickBot="1">
      <c r="A78" s="82" t="s">
        <v>136</v>
      </c>
      <c r="B78" s="78" t="s">
        <v>191</v>
      </c>
      <c r="C78" s="79" t="s">
        <v>192</v>
      </c>
      <c r="D78" s="78" t="s">
        <v>121</v>
      </c>
      <c r="E78" s="74"/>
    </row>
    <row r="79" spans="1:5" ht="64.5" thickBot="1">
      <c r="A79" s="80" t="s">
        <v>133</v>
      </c>
      <c r="B79" s="78" t="s">
        <v>141</v>
      </c>
      <c r="C79" s="79" t="s">
        <v>89</v>
      </c>
      <c r="D79" s="78" t="s">
        <v>121</v>
      </c>
      <c r="E79" s="74">
        <f>4051800+735000+11000</f>
        <v>4797800</v>
      </c>
    </row>
    <row r="80" spans="1:5" ht="26.25" thickBot="1">
      <c r="A80" s="82" t="s">
        <v>136</v>
      </c>
      <c r="B80" s="78" t="s">
        <v>142</v>
      </c>
      <c r="C80" s="79" t="s">
        <v>89</v>
      </c>
      <c r="D80" s="78" t="s">
        <v>121</v>
      </c>
      <c r="E80" s="74">
        <v>7000</v>
      </c>
    </row>
    <row r="81" spans="1:5" ht="26.25" thickBot="1">
      <c r="A81" s="82" t="s">
        <v>136</v>
      </c>
      <c r="B81" s="78" t="s">
        <v>143</v>
      </c>
      <c r="C81" s="79" t="s">
        <v>89</v>
      </c>
      <c r="D81" s="78" t="s">
        <v>121</v>
      </c>
      <c r="E81" s="74">
        <f>40000-11000</f>
        <v>29000</v>
      </c>
    </row>
    <row r="82" spans="1:5" ht="13.5" thickBot="1">
      <c r="A82" s="80" t="s">
        <v>144</v>
      </c>
      <c r="B82" s="78" t="s">
        <v>146</v>
      </c>
      <c r="C82" s="79" t="s">
        <v>89</v>
      </c>
      <c r="D82" s="78" t="s">
        <v>121</v>
      </c>
      <c r="E82" s="74">
        <v>120000</v>
      </c>
    </row>
    <row r="83" spans="1:5" ht="39" thickBot="1">
      <c r="A83" s="82" t="s">
        <v>145</v>
      </c>
      <c r="B83" s="78" t="s">
        <v>147</v>
      </c>
      <c r="C83" s="79" t="s">
        <v>89</v>
      </c>
      <c r="D83" s="78" t="s">
        <v>121</v>
      </c>
      <c r="E83" s="74">
        <v>10000</v>
      </c>
    </row>
    <row r="84" spans="1:5" ht="64.5" thickBot="1">
      <c r="A84" s="82" t="s">
        <v>133</v>
      </c>
      <c r="B84" s="78" t="s">
        <v>148</v>
      </c>
      <c r="C84" s="79" t="s">
        <v>89</v>
      </c>
      <c r="D84" s="78" t="s">
        <v>121</v>
      </c>
      <c r="E84" s="74">
        <f>755500+452400</f>
        <v>1207900</v>
      </c>
    </row>
    <row r="85" spans="1:5" ht="64.5" thickBot="1">
      <c r="A85" s="52" t="s">
        <v>133</v>
      </c>
      <c r="B85" s="45" t="s">
        <v>156</v>
      </c>
      <c r="C85" s="50" t="s">
        <v>89</v>
      </c>
      <c r="D85" s="45" t="s">
        <v>121</v>
      </c>
      <c r="E85" s="74">
        <f>222100+110200</f>
        <v>332300</v>
      </c>
    </row>
    <row r="86" spans="1:5" ht="13.5" thickBot="1">
      <c r="A86" s="9" t="s">
        <v>8</v>
      </c>
      <c r="B86" s="12" t="s">
        <v>9</v>
      </c>
      <c r="C86" s="49"/>
      <c r="D86" s="49"/>
      <c r="E86" s="74">
        <f>SUM(E17:E85)</f>
        <v>45199054.269999996</v>
      </c>
    </row>
    <row r="87" spans="1:5" ht="16.5" customHeight="1" thickBot="1">
      <c r="A87" s="97" t="s">
        <v>65</v>
      </c>
      <c r="B87" s="108"/>
      <c r="C87" s="108"/>
      <c r="D87" s="108"/>
      <c r="E87" s="108"/>
    </row>
    <row r="88" spans="1:5" ht="13.5" thickBot="1">
      <c r="A88" s="9"/>
      <c r="B88" s="10"/>
      <c r="C88" s="10"/>
      <c r="D88" s="10"/>
      <c r="E88" s="92"/>
    </row>
    <row r="89" spans="1:5" ht="30.75" customHeight="1" thickBot="1">
      <c r="A89" s="97" t="s">
        <v>13</v>
      </c>
      <c r="B89" s="98"/>
      <c r="C89" s="10"/>
      <c r="D89" s="10"/>
      <c r="E89" s="92"/>
    </row>
    <row r="90" spans="1:5" ht="13.5" thickBot="1">
      <c r="A90" s="9" t="s">
        <v>10</v>
      </c>
      <c r="B90" s="12" t="s">
        <v>9</v>
      </c>
      <c r="C90" s="12"/>
      <c r="D90" s="12"/>
      <c r="E90" s="93">
        <f>E86</f>
        <v>45199054.269999996</v>
      </c>
    </row>
    <row r="91" spans="1:5" ht="23.25" customHeight="1">
      <c r="A91" s="3" t="s">
        <v>12</v>
      </c>
      <c r="D91" t="s">
        <v>71</v>
      </c>
      <c r="E91" s="87" t="s">
        <v>172</v>
      </c>
    </row>
    <row r="92" spans="1:5" ht="18.75" customHeight="1">
      <c r="A92" s="3"/>
      <c r="B92" s="15"/>
      <c r="E92" s="88"/>
    </row>
    <row r="93" spans="1:5" ht="18.75">
      <c r="A93" s="41"/>
      <c r="E93" s="94"/>
    </row>
    <row r="94" spans="2:5" ht="12.75">
      <c r="B94" s="15"/>
      <c r="E94" s="88"/>
    </row>
  </sheetData>
  <sheetProtection/>
  <mergeCells count="9">
    <mergeCell ref="A89:B89"/>
    <mergeCell ref="A14:A15"/>
    <mergeCell ref="B14:B15"/>
    <mergeCell ref="C14:C15"/>
    <mergeCell ref="D1:E1"/>
    <mergeCell ref="D2:E2"/>
    <mergeCell ref="A16:E16"/>
    <mergeCell ref="A87:E87"/>
    <mergeCell ref="D14:D15"/>
  </mergeCells>
  <printOptions/>
  <pageMargins left="0.7480314960629921" right="0.7480314960629921" top="0.1968503937007874" bottom="0.1968503937007874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7"/>
  <sheetViews>
    <sheetView view="pageBreakPreview" zoomScaleSheetLayoutView="100" zoomScalePageLayoutView="0" workbookViewId="0" topLeftCell="A7">
      <selection activeCell="F23" sqref="F23"/>
    </sheetView>
  </sheetViews>
  <sheetFormatPr defaultColWidth="9.00390625" defaultRowHeight="12.75"/>
  <cols>
    <col min="1" max="1" width="10.375" style="0" customWidth="1"/>
    <col min="2" max="2" width="12.125" style="0" customWidth="1"/>
    <col min="3" max="3" width="11.75390625" style="0" customWidth="1"/>
    <col min="4" max="4" width="12.375" style="0" customWidth="1"/>
    <col min="5" max="5" width="15.375" style="0" customWidth="1"/>
    <col min="6" max="6" width="17.875" style="0" customWidth="1"/>
    <col min="8" max="8" width="15.00390625" style="0" customWidth="1"/>
    <col min="9" max="9" width="12.625" style="0" customWidth="1"/>
  </cols>
  <sheetData>
    <row r="1" spans="8:11" ht="64.5" customHeight="1">
      <c r="H1" s="101" t="s">
        <v>184</v>
      </c>
      <c r="I1" s="102"/>
      <c r="J1" s="119"/>
      <c r="K1" s="119"/>
    </row>
    <row r="2" spans="8:9" ht="12.75">
      <c r="H2" s="103" t="s">
        <v>203</v>
      </c>
      <c r="I2" s="104"/>
    </row>
    <row r="3" ht="12.75">
      <c r="A3" s="2"/>
    </row>
    <row r="4" ht="12.75">
      <c r="A4" s="3"/>
    </row>
    <row r="5" spans="4:9" ht="12.75">
      <c r="D5" s="13" t="s">
        <v>69</v>
      </c>
      <c r="E5" s="40"/>
      <c r="F5" s="40"/>
      <c r="G5" s="40"/>
      <c r="H5" s="40"/>
      <c r="I5" s="40"/>
    </row>
    <row r="6" spans="1:8" ht="12.75">
      <c r="A6" s="3" t="s">
        <v>14</v>
      </c>
      <c r="C6" s="3" t="s">
        <v>78</v>
      </c>
      <c r="D6" s="3"/>
      <c r="E6" s="3"/>
      <c r="F6" s="3"/>
      <c r="G6" s="3"/>
      <c r="H6" s="3"/>
    </row>
    <row r="7" ht="12.75">
      <c r="C7" s="16" t="s">
        <v>70</v>
      </c>
    </row>
    <row r="8" ht="12.75">
      <c r="A8" s="3"/>
    </row>
    <row r="9" spans="1:9" ht="30.75" customHeight="1" thickBot="1">
      <c r="A9" s="120" t="s">
        <v>291</v>
      </c>
      <c r="B9" s="120"/>
      <c r="C9" s="120"/>
      <c r="D9" s="120"/>
      <c r="E9" s="120"/>
      <c r="F9" s="120"/>
      <c r="G9" s="120"/>
      <c r="H9" s="120"/>
      <c r="I9" s="3" t="s">
        <v>34</v>
      </c>
    </row>
    <row r="10" spans="1:10" ht="13.5" thickBot="1">
      <c r="A10" s="109" t="s">
        <v>15</v>
      </c>
      <c r="B10" s="110"/>
      <c r="C10" s="110"/>
      <c r="D10" s="110"/>
      <c r="E10" s="111"/>
      <c r="F10" s="18"/>
      <c r="G10" s="116" t="s">
        <v>72</v>
      </c>
      <c r="H10" s="112" t="s">
        <v>18</v>
      </c>
      <c r="I10" s="113"/>
      <c r="J10" s="21"/>
    </row>
    <row r="11" spans="1:10" ht="13.5" thickBot="1">
      <c r="A11" s="22"/>
      <c r="B11" s="19"/>
      <c r="C11" s="19"/>
      <c r="D11" s="19"/>
      <c r="E11" s="19"/>
      <c r="F11" s="19" t="s">
        <v>16</v>
      </c>
      <c r="G11" s="117"/>
      <c r="H11" s="114"/>
      <c r="I11" s="115"/>
      <c r="J11" s="21"/>
    </row>
    <row r="12" spans="1:10" ht="13.5" thickBot="1">
      <c r="A12" s="22" t="s">
        <v>19</v>
      </c>
      <c r="B12" s="19" t="s">
        <v>20</v>
      </c>
      <c r="C12" s="19" t="s">
        <v>21</v>
      </c>
      <c r="D12" s="19" t="s">
        <v>22</v>
      </c>
      <c r="E12" s="19" t="s">
        <v>5</v>
      </c>
      <c r="F12" s="19" t="s">
        <v>17</v>
      </c>
      <c r="G12" s="117"/>
      <c r="H12" s="109" t="s">
        <v>195</v>
      </c>
      <c r="I12" s="111"/>
      <c r="J12" s="21"/>
    </row>
    <row r="13" spans="1:10" ht="16.5" thickBot="1">
      <c r="A13" s="23"/>
      <c r="B13" s="20"/>
      <c r="C13" s="20"/>
      <c r="D13" s="20"/>
      <c r="E13" s="20"/>
      <c r="F13" s="20"/>
      <c r="G13" s="118"/>
      <c r="H13" s="8" t="s">
        <v>23</v>
      </c>
      <c r="I13" s="24" t="s">
        <v>24</v>
      </c>
      <c r="J13" s="25"/>
    </row>
    <row r="14" spans="1:10" ht="16.5" thickBot="1">
      <c r="A14" s="23">
        <v>992</v>
      </c>
      <c r="B14" s="64" t="s">
        <v>204</v>
      </c>
      <c r="C14" s="64" t="s">
        <v>205</v>
      </c>
      <c r="D14" s="64" t="s">
        <v>206</v>
      </c>
      <c r="E14" s="64" t="s">
        <v>89</v>
      </c>
      <c r="F14" s="66" t="s">
        <v>149</v>
      </c>
      <c r="G14" s="24"/>
      <c r="H14" s="74">
        <f>822700+70000</f>
        <v>892700</v>
      </c>
      <c r="I14" s="74">
        <f>822700+70000</f>
        <v>892700</v>
      </c>
      <c r="J14" s="25"/>
    </row>
    <row r="15" spans="1:10" ht="16.5" thickBot="1">
      <c r="A15" s="23">
        <v>992</v>
      </c>
      <c r="B15" s="64" t="s">
        <v>204</v>
      </c>
      <c r="C15" s="64" t="s">
        <v>205</v>
      </c>
      <c r="D15" s="64" t="s">
        <v>207</v>
      </c>
      <c r="E15" s="64" t="s">
        <v>89</v>
      </c>
      <c r="F15" s="66" t="s">
        <v>149</v>
      </c>
      <c r="G15" s="24"/>
      <c r="H15" s="74">
        <f>248500+21100</f>
        <v>269600</v>
      </c>
      <c r="I15" s="74">
        <f>248500+21100</f>
        <v>269600</v>
      </c>
      <c r="J15" s="25"/>
    </row>
    <row r="16" spans="1:10" ht="16.5" thickBot="1">
      <c r="A16" s="23">
        <v>992</v>
      </c>
      <c r="B16" s="64" t="s">
        <v>208</v>
      </c>
      <c r="C16" s="64" t="s">
        <v>209</v>
      </c>
      <c r="D16" s="64" t="s">
        <v>206</v>
      </c>
      <c r="E16" s="64" t="s">
        <v>89</v>
      </c>
      <c r="F16" s="66" t="s">
        <v>149</v>
      </c>
      <c r="G16" s="24"/>
      <c r="H16" s="74">
        <v>3783300</v>
      </c>
      <c r="I16" s="74">
        <v>3783300</v>
      </c>
      <c r="J16" s="25"/>
    </row>
    <row r="17" spans="1:10" ht="16.5" thickBot="1">
      <c r="A17" s="23">
        <v>992</v>
      </c>
      <c r="B17" s="64" t="s">
        <v>208</v>
      </c>
      <c r="C17" s="64" t="s">
        <v>209</v>
      </c>
      <c r="D17" s="64" t="s">
        <v>210</v>
      </c>
      <c r="E17" s="64" t="s">
        <v>89</v>
      </c>
      <c r="F17" s="66" t="s">
        <v>149</v>
      </c>
      <c r="G17" s="24"/>
      <c r="H17" s="74">
        <v>0</v>
      </c>
      <c r="I17" s="74">
        <v>0</v>
      </c>
      <c r="J17" s="25"/>
    </row>
    <row r="18" spans="1:10" ht="16.5" thickBot="1">
      <c r="A18" s="23">
        <v>992</v>
      </c>
      <c r="B18" s="64" t="s">
        <v>208</v>
      </c>
      <c r="C18" s="64" t="s">
        <v>209</v>
      </c>
      <c r="D18" s="64" t="s">
        <v>207</v>
      </c>
      <c r="E18" s="64" t="s">
        <v>89</v>
      </c>
      <c r="F18" s="66" t="s">
        <v>149</v>
      </c>
      <c r="G18" s="24"/>
      <c r="H18" s="74">
        <f>1142600-1520</f>
        <v>1141080</v>
      </c>
      <c r="I18" s="74">
        <f>1142600-1520</f>
        <v>1141080</v>
      </c>
      <c r="J18" s="25"/>
    </row>
    <row r="19" spans="1:10" ht="16.5" hidden="1" thickBot="1">
      <c r="A19" s="23"/>
      <c r="B19" s="64"/>
      <c r="C19" s="64"/>
      <c r="D19" s="64"/>
      <c r="E19" s="64"/>
      <c r="F19" s="66"/>
      <c r="G19" s="24"/>
      <c r="H19" s="74">
        <v>0</v>
      </c>
      <c r="I19" s="74">
        <v>0</v>
      </c>
      <c r="J19" s="25"/>
    </row>
    <row r="20" spans="1:10" ht="16.5" hidden="1" thickBot="1">
      <c r="A20" s="23"/>
      <c r="B20" s="64"/>
      <c r="C20" s="64"/>
      <c r="D20" s="64"/>
      <c r="E20" s="64"/>
      <c r="F20" s="66"/>
      <c r="G20" s="24"/>
      <c r="H20" s="74"/>
      <c r="I20" s="74"/>
      <c r="J20" s="25"/>
    </row>
    <row r="21" spans="1:10" ht="16.5" thickBot="1">
      <c r="A21" s="23">
        <v>992</v>
      </c>
      <c r="B21" s="64" t="s">
        <v>208</v>
      </c>
      <c r="C21" s="64" t="s">
        <v>209</v>
      </c>
      <c r="D21" s="64" t="s">
        <v>212</v>
      </c>
      <c r="E21" s="64" t="s">
        <v>89</v>
      </c>
      <c r="F21" s="66" t="s">
        <v>149</v>
      </c>
      <c r="G21" s="24"/>
      <c r="H21" s="74">
        <v>174700</v>
      </c>
      <c r="I21" s="74">
        <v>174700</v>
      </c>
      <c r="J21" s="25"/>
    </row>
    <row r="22" spans="1:10" ht="16.5" thickBot="1">
      <c r="A22" s="23">
        <v>992</v>
      </c>
      <c r="B22" s="64" t="s">
        <v>208</v>
      </c>
      <c r="C22" s="64" t="s">
        <v>209</v>
      </c>
      <c r="D22" s="64" t="s">
        <v>213</v>
      </c>
      <c r="E22" s="64" t="s">
        <v>89</v>
      </c>
      <c r="F22" s="66" t="s">
        <v>149</v>
      </c>
      <c r="G22" s="24"/>
      <c r="H22" s="74">
        <f>4200</f>
        <v>4200</v>
      </c>
      <c r="I22" s="74">
        <f>4200</f>
        <v>4200</v>
      </c>
      <c r="J22" s="25"/>
    </row>
    <row r="23" spans="1:10" ht="16.5" thickBot="1">
      <c r="A23" s="23">
        <v>992</v>
      </c>
      <c r="B23" s="64" t="s">
        <v>208</v>
      </c>
      <c r="C23" s="64" t="s">
        <v>209</v>
      </c>
      <c r="D23" s="64" t="s">
        <v>214</v>
      </c>
      <c r="E23" s="64" t="s">
        <v>89</v>
      </c>
      <c r="F23" s="66" t="s">
        <v>149</v>
      </c>
      <c r="G23" s="24"/>
      <c r="H23" s="74">
        <f>6100+1520</f>
        <v>7620</v>
      </c>
      <c r="I23" s="74">
        <f>6100+1520</f>
        <v>7620</v>
      </c>
      <c r="J23" s="25"/>
    </row>
    <row r="24" spans="1:10" ht="16.5" thickBot="1">
      <c r="A24" s="23">
        <v>992</v>
      </c>
      <c r="B24" s="64" t="s">
        <v>208</v>
      </c>
      <c r="C24" s="64" t="s">
        <v>215</v>
      </c>
      <c r="D24" s="64" t="s">
        <v>211</v>
      </c>
      <c r="E24" s="64" t="s">
        <v>89</v>
      </c>
      <c r="F24" s="66" t="s">
        <v>149</v>
      </c>
      <c r="G24" s="45" t="s">
        <v>216</v>
      </c>
      <c r="H24" s="74">
        <v>3800</v>
      </c>
      <c r="I24" s="74">
        <v>3800</v>
      </c>
      <c r="J24" s="25"/>
    </row>
    <row r="25" spans="1:10" ht="16.5" thickBot="1">
      <c r="A25" s="23">
        <v>992</v>
      </c>
      <c r="B25" s="64" t="s">
        <v>217</v>
      </c>
      <c r="C25" s="64" t="s">
        <v>218</v>
      </c>
      <c r="D25" s="64" t="s">
        <v>219</v>
      </c>
      <c r="E25" s="64" t="s">
        <v>89</v>
      </c>
      <c r="F25" s="66" t="s">
        <v>149</v>
      </c>
      <c r="G25" s="24"/>
      <c r="H25" s="74">
        <v>74600</v>
      </c>
      <c r="I25" s="74">
        <v>74600</v>
      </c>
      <c r="J25" s="25"/>
    </row>
    <row r="26" spans="1:10" ht="16.5" thickBot="1">
      <c r="A26" s="23">
        <v>992</v>
      </c>
      <c r="B26" s="64" t="s">
        <v>217</v>
      </c>
      <c r="C26" s="64" t="s">
        <v>220</v>
      </c>
      <c r="D26" s="64" t="s">
        <v>219</v>
      </c>
      <c r="E26" s="64" t="s">
        <v>89</v>
      </c>
      <c r="F26" s="66" t="s">
        <v>149</v>
      </c>
      <c r="G26" s="24"/>
      <c r="H26" s="74">
        <v>101100</v>
      </c>
      <c r="I26" s="74">
        <v>101100</v>
      </c>
      <c r="J26" s="25"/>
    </row>
    <row r="27" spans="1:10" ht="16.5" thickBot="1">
      <c r="A27" s="23">
        <v>992</v>
      </c>
      <c r="B27" s="64" t="s">
        <v>224</v>
      </c>
      <c r="C27" s="64" t="s">
        <v>225</v>
      </c>
      <c r="D27" s="64" t="s">
        <v>226</v>
      </c>
      <c r="E27" s="64" t="s">
        <v>89</v>
      </c>
      <c r="F27" s="66" t="s">
        <v>149</v>
      </c>
      <c r="G27" s="24"/>
      <c r="H27" s="74">
        <f>250000+600000</f>
        <v>850000</v>
      </c>
      <c r="I27" s="74">
        <f>250000+600000</f>
        <v>850000</v>
      </c>
      <c r="J27" s="25"/>
    </row>
    <row r="28" spans="1:10" ht="16.5" thickBot="1">
      <c r="A28" s="23">
        <v>992</v>
      </c>
      <c r="B28" s="64" t="s">
        <v>221</v>
      </c>
      <c r="C28" s="64" t="s">
        <v>222</v>
      </c>
      <c r="D28" s="64" t="s">
        <v>223</v>
      </c>
      <c r="E28" s="64" t="s">
        <v>89</v>
      </c>
      <c r="F28" s="66" t="s">
        <v>149</v>
      </c>
      <c r="G28" s="24"/>
      <c r="H28" s="74">
        <v>10000</v>
      </c>
      <c r="I28" s="74">
        <v>10000</v>
      </c>
      <c r="J28" s="25"/>
    </row>
    <row r="29" spans="1:10" ht="16.5" thickBot="1">
      <c r="A29" s="23">
        <v>992</v>
      </c>
      <c r="B29" s="64" t="s">
        <v>227</v>
      </c>
      <c r="C29" s="64" t="s">
        <v>228</v>
      </c>
      <c r="D29" s="64" t="s">
        <v>229</v>
      </c>
      <c r="E29" s="64" t="s">
        <v>89</v>
      </c>
      <c r="F29" s="66" t="s">
        <v>149</v>
      </c>
      <c r="G29" s="24"/>
      <c r="H29" s="74">
        <v>70000</v>
      </c>
      <c r="I29" s="74">
        <v>70000</v>
      </c>
      <c r="J29" s="25"/>
    </row>
    <row r="30" spans="1:10" ht="16.5" thickBot="1">
      <c r="A30" s="23">
        <v>992</v>
      </c>
      <c r="B30" s="64" t="s">
        <v>227</v>
      </c>
      <c r="C30" s="64" t="s">
        <v>230</v>
      </c>
      <c r="D30" s="64" t="s">
        <v>211</v>
      </c>
      <c r="E30" s="64" t="s">
        <v>89</v>
      </c>
      <c r="F30" s="66" t="s">
        <v>149</v>
      </c>
      <c r="G30" s="24"/>
      <c r="H30" s="74">
        <f>15000+75000</f>
        <v>90000</v>
      </c>
      <c r="I30" s="74">
        <f>15000+75000</f>
        <v>90000</v>
      </c>
      <c r="J30" s="25"/>
    </row>
    <row r="31" spans="1:10" ht="16.5" thickBot="1">
      <c r="A31" s="23">
        <v>992</v>
      </c>
      <c r="B31" s="64" t="s">
        <v>227</v>
      </c>
      <c r="C31" s="64" t="s">
        <v>231</v>
      </c>
      <c r="D31" s="64" t="s">
        <v>211</v>
      </c>
      <c r="E31" s="64" t="s">
        <v>89</v>
      </c>
      <c r="F31" s="66" t="s">
        <v>149</v>
      </c>
      <c r="G31" s="24"/>
      <c r="H31" s="74">
        <v>90000</v>
      </c>
      <c r="I31" s="74">
        <v>90000</v>
      </c>
      <c r="J31" s="25"/>
    </row>
    <row r="32" spans="1:10" ht="16.5" thickBot="1">
      <c r="A32" s="23">
        <v>992</v>
      </c>
      <c r="B32" s="64" t="s">
        <v>227</v>
      </c>
      <c r="C32" s="64" t="s">
        <v>232</v>
      </c>
      <c r="D32" s="64" t="s">
        <v>211</v>
      </c>
      <c r="E32" s="64" t="s">
        <v>89</v>
      </c>
      <c r="F32" s="66" t="s">
        <v>149</v>
      </c>
      <c r="G32" s="24"/>
      <c r="H32" s="74">
        <v>1000</v>
      </c>
      <c r="I32" s="74">
        <v>1000</v>
      </c>
      <c r="J32" s="25"/>
    </row>
    <row r="33" spans="1:10" ht="16.5" thickBot="1">
      <c r="A33" s="23">
        <v>992</v>
      </c>
      <c r="B33" s="64" t="s">
        <v>227</v>
      </c>
      <c r="C33" s="64" t="s">
        <v>233</v>
      </c>
      <c r="D33" s="64" t="s">
        <v>211</v>
      </c>
      <c r="E33" s="64" t="s">
        <v>89</v>
      </c>
      <c r="F33" s="66" t="s">
        <v>149</v>
      </c>
      <c r="G33" s="24"/>
      <c r="H33" s="74">
        <f>50000+50000</f>
        <v>100000</v>
      </c>
      <c r="I33" s="74">
        <f>50000+50000</f>
        <v>100000</v>
      </c>
      <c r="J33" s="25"/>
    </row>
    <row r="34" spans="1:10" ht="16.5" thickBot="1">
      <c r="A34" s="23">
        <v>992</v>
      </c>
      <c r="B34" s="64" t="s">
        <v>227</v>
      </c>
      <c r="C34" s="64" t="s">
        <v>234</v>
      </c>
      <c r="D34" s="64" t="s">
        <v>211</v>
      </c>
      <c r="E34" s="64" t="s">
        <v>89</v>
      </c>
      <c r="F34" s="66" t="s">
        <v>149</v>
      </c>
      <c r="G34" s="24"/>
      <c r="H34" s="74">
        <f>616400+150000</f>
        <v>766400</v>
      </c>
      <c r="I34" s="74">
        <f>616400+150000</f>
        <v>766400</v>
      </c>
      <c r="J34" s="25"/>
    </row>
    <row r="35" spans="1:10" ht="16.5" thickBot="1">
      <c r="A35" s="23">
        <v>992</v>
      </c>
      <c r="B35" s="64" t="s">
        <v>227</v>
      </c>
      <c r="C35" s="64" t="s">
        <v>235</v>
      </c>
      <c r="D35" s="64" t="s">
        <v>211</v>
      </c>
      <c r="E35" s="64" t="s">
        <v>89</v>
      </c>
      <c r="F35" s="66" t="s">
        <v>149</v>
      </c>
      <c r="G35" s="24"/>
      <c r="H35" s="74">
        <v>1000</v>
      </c>
      <c r="I35" s="74">
        <v>1000</v>
      </c>
      <c r="J35" s="25"/>
    </row>
    <row r="36" spans="1:10" ht="16.5" thickBot="1">
      <c r="A36" s="23">
        <v>992</v>
      </c>
      <c r="B36" s="64" t="s">
        <v>227</v>
      </c>
      <c r="C36" s="64" t="s">
        <v>236</v>
      </c>
      <c r="D36" s="64" t="s">
        <v>237</v>
      </c>
      <c r="E36" s="64" t="s">
        <v>89</v>
      </c>
      <c r="F36" s="66" t="s">
        <v>149</v>
      </c>
      <c r="G36" s="24"/>
      <c r="H36" s="74">
        <f>1664000+75000</f>
        <v>1739000</v>
      </c>
      <c r="I36" s="74">
        <f>1664000+75000</f>
        <v>1739000</v>
      </c>
      <c r="J36" s="25"/>
    </row>
    <row r="37" spans="1:10" ht="16.5" thickBot="1">
      <c r="A37" s="23">
        <v>992</v>
      </c>
      <c r="B37" s="64" t="s">
        <v>227</v>
      </c>
      <c r="C37" s="64" t="s">
        <v>236</v>
      </c>
      <c r="D37" s="64" t="s">
        <v>238</v>
      </c>
      <c r="E37" s="64" t="s">
        <v>89</v>
      </c>
      <c r="F37" s="66" t="s">
        <v>149</v>
      </c>
      <c r="G37" s="24"/>
      <c r="H37" s="74">
        <f>502500+22700</f>
        <v>525200</v>
      </c>
      <c r="I37" s="74">
        <f>502500+22700</f>
        <v>525200</v>
      </c>
      <c r="J37" s="25"/>
    </row>
    <row r="38" spans="1:10" ht="16.5" thickBot="1">
      <c r="A38" s="23">
        <v>992</v>
      </c>
      <c r="B38" s="64" t="s">
        <v>227</v>
      </c>
      <c r="C38" s="64" t="s">
        <v>236</v>
      </c>
      <c r="D38" s="64" t="s">
        <v>211</v>
      </c>
      <c r="E38" s="64" t="s">
        <v>89</v>
      </c>
      <c r="F38" s="66" t="s">
        <v>149</v>
      </c>
      <c r="G38" s="24"/>
      <c r="H38" s="74">
        <f>230000+1000+1180</f>
        <v>232180</v>
      </c>
      <c r="I38" s="74">
        <f>230000+1000+1180</f>
        <v>232180</v>
      </c>
      <c r="J38" s="25"/>
    </row>
    <row r="39" spans="1:10" ht="16.5" thickBot="1">
      <c r="A39" s="23">
        <v>992</v>
      </c>
      <c r="B39" s="64" t="s">
        <v>227</v>
      </c>
      <c r="C39" s="64" t="s">
        <v>236</v>
      </c>
      <c r="D39" s="64" t="s">
        <v>214</v>
      </c>
      <c r="E39" s="64" t="s">
        <v>89</v>
      </c>
      <c r="F39" s="66" t="s">
        <v>149</v>
      </c>
      <c r="G39" s="24"/>
      <c r="H39" s="74">
        <f>1000</f>
        <v>1000</v>
      </c>
      <c r="I39" s="74">
        <f>1000</f>
        <v>1000</v>
      </c>
      <c r="J39" s="25"/>
    </row>
    <row r="40" spans="1:10" ht="16.5" thickBot="1">
      <c r="A40" s="23">
        <v>992</v>
      </c>
      <c r="B40" s="64" t="s">
        <v>227</v>
      </c>
      <c r="C40" s="64" t="s">
        <v>239</v>
      </c>
      <c r="D40" s="64" t="s">
        <v>211</v>
      </c>
      <c r="E40" s="64" t="s">
        <v>89</v>
      </c>
      <c r="F40" s="66" t="s">
        <v>149</v>
      </c>
      <c r="G40" s="24"/>
      <c r="H40" s="74">
        <f>5000+5000+50000</f>
        <v>60000</v>
      </c>
      <c r="I40" s="74">
        <f>5000+5000+50000</f>
        <v>60000</v>
      </c>
      <c r="J40" s="25"/>
    </row>
    <row r="41" spans="1:10" ht="16.5" thickBot="1">
      <c r="A41" s="23"/>
      <c r="B41" s="64"/>
      <c r="C41" s="64"/>
      <c r="D41" s="64"/>
      <c r="E41" s="64"/>
      <c r="F41" s="66"/>
      <c r="G41" s="24"/>
      <c r="H41" s="74">
        <v>0</v>
      </c>
      <c r="I41" s="74">
        <v>0</v>
      </c>
      <c r="J41" s="25"/>
    </row>
    <row r="42" spans="1:10" ht="16.5" thickBot="1">
      <c r="A42" s="23">
        <v>992</v>
      </c>
      <c r="B42" s="64" t="s">
        <v>227</v>
      </c>
      <c r="C42" s="64" t="s">
        <v>239</v>
      </c>
      <c r="D42" s="64" t="s">
        <v>214</v>
      </c>
      <c r="E42" s="64" t="s">
        <v>89</v>
      </c>
      <c r="F42" s="66" t="s">
        <v>149</v>
      </c>
      <c r="G42" s="24"/>
      <c r="H42" s="74">
        <f>5000-5000+50000</f>
        <v>50000</v>
      </c>
      <c r="I42" s="74">
        <f>5000-5000+50000</f>
        <v>50000</v>
      </c>
      <c r="J42" s="25"/>
    </row>
    <row r="43" spans="1:10" ht="39" thickBot="1">
      <c r="A43" s="23">
        <v>992</v>
      </c>
      <c r="B43" s="64" t="s">
        <v>240</v>
      </c>
      <c r="C43" s="64" t="s">
        <v>241</v>
      </c>
      <c r="D43" s="64" t="s">
        <v>206</v>
      </c>
      <c r="E43" s="64" t="s">
        <v>89</v>
      </c>
      <c r="F43" s="66" t="s">
        <v>149</v>
      </c>
      <c r="G43" s="24" t="s">
        <v>242</v>
      </c>
      <c r="H43" s="74">
        <v>272400</v>
      </c>
      <c r="I43" s="74">
        <v>272400</v>
      </c>
      <c r="J43" s="25"/>
    </row>
    <row r="44" spans="1:10" ht="39" thickBot="1">
      <c r="A44" s="23">
        <v>992</v>
      </c>
      <c r="B44" s="64" t="s">
        <v>240</v>
      </c>
      <c r="C44" s="64" t="s">
        <v>241</v>
      </c>
      <c r="D44" s="64" t="s">
        <v>207</v>
      </c>
      <c r="E44" s="64" t="s">
        <v>89</v>
      </c>
      <c r="F44" s="66" t="s">
        <v>149</v>
      </c>
      <c r="G44" s="78" t="s">
        <v>242</v>
      </c>
      <c r="H44" s="74">
        <v>82300</v>
      </c>
      <c r="I44" s="74">
        <v>82300</v>
      </c>
      <c r="J44" s="25"/>
    </row>
    <row r="45" spans="1:10" ht="16.5" thickBot="1">
      <c r="A45" s="23">
        <v>992</v>
      </c>
      <c r="B45" s="64" t="s">
        <v>243</v>
      </c>
      <c r="C45" s="64" t="s">
        <v>244</v>
      </c>
      <c r="D45" s="64" t="s">
        <v>211</v>
      </c>
      <c r="E45" s="64" t="s">
        <v>89</v>
      </c>
      <c r="F45" s="66" t="s">
        <v>149</v>
      </c>
      <c r="G45" s="78"/>
      <c r="H45" s="74">
        <v>5000</v>
      </c>
      <c r="I45" s="74">
        <v>5000</v>
      </c>
      <c r="J45" s="25"/>
    </row>
    <row r="46" spans="1:10" ht="16.5" thickBot="1">
      <c r="A46" s="23">
        <v>992</v>
      </c>
      <c r="B46" s="64" t="s">
        <v>243</v>
      </c>
      <c r="C46" s="64" t="s">
        <v>245</v>
      </c>
      <c r="D46" s="64" t="s">
        <v>211</v>
      </c>
      <c r="E46" s="64" t="s">
        <v>89</v>
      </c>
      <c r="F46" s="66" t="s">
        <v>149</v>
      </c>
      <c r="G46" s="24"/>
      <c r="H46" s="74">
        <v>5000</v>
      </c>
      <c r="I46" s="74">
        <v>5000</v>
      </c>
      <c r="J46" s="25"/>
    </row>
    <row r="47" spans="1:10" ht="16.5" thickBot="1">
      <c r="A47" s="23">
        <v>992</v>
      </c>
      <c r="B47" s="64" t="s">
        <v>246</v>
      </c>
      <c r="C47" s="64" t="s">
        <v>247</v>
      </c>
      <c r="D47" s="64" t="s">
        <v>229</v>
      </c>
      <c r="E47" s="64" t="s">
        <v>89</v>
      </c>
      <c r="F47" s="66" t="s">
        <v>149</v>
      </c>
      <c r="G47" s="24"/>
      <c r="H47" s="74">
        <v>200000</v>
      </c>
      <c r="I47" s="74">
        <v>200000</v>
      </c>
      <c r="J47" s="25"/>
    </row>
    <row r="48" spans="1:10" ht="16.5" thickBot="1">
      <c r="A48" s="23">
        <v>992</v>
      </c>
      <c r="B48" s="64" t="s">
        <v>246</v>
      </c>
      <c r="C48" s="64" t="s">
        <v>247</v>
      </c>
      <c r="D48" s="64" t="s">
        <v>211</v>
      </c>
      <c r="E48" s="64" t="s">
        <v>89</v>
      </c>
      <c r="F48" s="66" t="s">
        <v>149</v>
      </c>
      <c r="G48" s="24"/>
      <c r="H48" s="74">
        <v>11000</v>
      </c>
      <c r="I48" s="74">
        <v>11000</v>
      </c>
      <c r="J48" s="25"/>
    </row>
    <row r="49" spans="1:10" ht="16.5" thickBot="1">
      <c r="A49" s="23">
        <v>992</v>
      </c>
      <c r="B49" s="64" t="s">
        <v>248</v>
      </c>
      <c r="C49" s="64" t="s">
        <v>249</v>
      </c>
      <c r="D49" s="64" t="s">
        <v>211</v>
      </c>
      <c r="E49" s="64" t="s">
        <v>89</v>
      </c>
      <c r="F49" s="66" t="s">
        <v>149</v>
      </c>
      <c r="G49" s="24"/>
      <c r="H49" s="74">
        <f>7357900+3671046.72-145200</f>
        <v>10883746.72</v>
      </c>
      <c r="I49" s="74">
        <f>7357900+3671046.72-145200</f>
        <v>10883746.72</v>
      </c>
      <c r="J49" s="25"/>
    </row>
    <row r="50" spans="1:10" ht="16.5" hidden="1" thickBot="1">
      <c r="A50" s="23"/>
      <c r="B50" s="64"/>
      <c r="C50" s="64"/>
      <c r="D50" s="64"/>
      <c r="E50" s="64"/>
      <c r="F50" s="66"/>
      <c r="G50" s="24"/>
      <c r="H50" s="74">
        <v>0</v>
      </c>
      <c r="I50" s="74">
        <v>0</v>
      </c>
      <c r="J50" s="25"/>
    </row>
    <row r="51" spans="1:10" ht="16.5" hidden="1" thickBot="1">
      <c r="A51" s="23"/>
      <c r="B51" s="64"/>
      <c r="C51" s="64"/>
      <c r="D51" s="64"/>
      <c r="E51" s="64"/>
      <c r="F51" s="66"/>
      <c r="G51" s="24"/>
      <c r="H51" s="74">
        <v>0</v>
      </c>
      <c r="I51" s="74">
        <v>0</v>
      </c>
      <c r="J51" s="25"/>
    </row>
    <row r="52" spans="1:10" ht="16.5" thickBot="1">
      <c r="A52" s="23">
        <v>992</v>
      </c>
      <c r="B52" s="64" t="s">
        <v>248</v>
      </c>
      <c r="C52" s="64" t="s">
        <v>250</v>
      </c>
      <c r="D52" s="64" t="s">
        <v>211</v>
      </c>
      <c r="E52" s="64" t="s">
        <v>89</v>
      </c>
      <c r="F52" s="66" t="s">
        <v>149</v>
      </c>
      <c r="G52" s="24"/>
      <c r="H52" s="74">
        <f>175000+225000</f>
        <v>400000</v>
      </c>
      <c r="I52" s="74">
        <f>175000+225000</f>
        <v>400000</v>
      </c>
      <c r="J52" s="25"/>
    </row>
    <row r="53" spans="1:10" ht="16.5" thickBot="1">
      <c r="A53" s="23">
        <v>992</v>
      </c>
      <c r="B53" s="64" t="s">
        <v>248</v>
      </c>
      <c r="C53" s="64" t="s">
        <v>251</v>
      </c>
      <c r="D53" s="64" t="s">
        <v>211</v>
      </c>
      <c r="E53" s="64" t="s">
        <v>89</v>
      </c>
      <c r="F53" s="66" t="s">
        <v>149</v>
      </c>
      <c r="G53" s="24"/>
      <c r="H53" s="74">
        <f>50000+110000+145200</f>
        <v>305200</v>
      </c>
      <c r="I53" s="74">
        <f>50000+110000+145200</f>
        <v>305200</v>
      </c>
      <c r="J53" s="25"/>
    </row>
    <row r="54" spans="1:10" ht="16.5" thickBot="1">
      <c r="A54" s="23">
        <v>992</v>
      </c>
      <c r="B54" s="64" t="s">
        <v>252</v>
      </c>
      <c r="C54" s="64" t="s">
        <v>253</v>
      </c>
      <c r="D54" s="64" t="s">
        <v>211</v>
      </c>
      <c r="E54" s="64" t="s">
        <v>89</v>
      </c>
      <c r="F54" s="66" t="s">
        <v>149</v>
      </c>
      <c r="G54" s="24"/>
      <c r="H54" s="74">
        <v>10000</v>
      </c>
      <c r="I54" s="74">
        <v>10000</v>
      </c>
      <c r="J54" s="25"/>
    </row>
    <row r="55" spans="1:10" ht="16.5" thickBot="1">
      <c r="A55" s="23">
        <v>992</v>
      </c>
      <c r="B55" s="64" t="s">
        <v>254</v>
      </c>
      <c r="C55" s="64" t="s">
        <v>255</v>
      </c>
      <c r="D55" s="64" t="s">
        <v>211</v>
      </c>
      <c r="E55" s="64" t="s">
        <v>89</v>
      </c>
      <c r="F55" s="66" t="s">
        <v>149</v>
      </c>
      <c r="G55" s="24"/>
      <c r="H55" s="74">
        <f>10000+591927.55</f>
        <v>601927.55</v>
      </c>
      <c r="I55" s="74">
        <f>10000+591927.55</f>
        <v>601927.55</v>
      </c>
      <c r="J55" s="25"/>
    </row>
    <row r="56" spans="1:10" ht="16.5" thickBot="1">
      <c r="A56" s="23">
        <v>992</v>
      </c>
      <c r="B56" s="64" t="s">
        <v>256</v>
      </c>
      <c r="C56" s="64" t="s">
        <v>257</v>
      </c>
      <c r="D56" s="67" t="s">
        <v>258</v>
      </c>
      <c r="E56" s="64" t="s">
        <v>89</v>
      </c>
      <c r="F56" s="66" t="s">
        <v>149</v>
      </c>
      <c r="G56" s="24"/>
      <c r="H56" s="74">
        <v>1017500</v>
      </c>
      <c r="I56" s="74">
        <v>1017500</v>
      </c>
      <c r="J56" s="25"/>
    </row>
    <row r="57" spans="1:10" ht="16.5" thickBot="1">
      <c r="A57" s="23">
        <v>992</v>
      </c>
      <c r="B57" s="64" t="s">
        <v>256</v>
      </c>
      <c r="C57" s="64" t="s">
        <v>257</v>
      </c>
      <c r="D57" s="67" t="s">
        <v>211</v>
      </c>
      <c r="E57" s="64" t="s">
        <v>89</v>
      </c>
      <c r="F57" s="66" t="s">
        <v>149</v>
      </c>
      <c r="G57" s="24"/>
      <c r="H57" s="74">
        <v>50000</v>
      </c>
      <c r="I57" s="74">
        <v>50000</v>
      </c>
      <c r="J57" s="25"/>
    </row>
    <row r="58" spans="1:10" ht="19.5" customHeight="1" thickBot="1">
      <c r="A58" s="23">
        <v>992</v>
      </c>
      <c r="B58" s="64" t="s">
        <v>256</v>
      </c>
      <c r="C58" s="64" t="s">
        <v>259</v>
      </c>
      <c r="D58" s="67" t="s">
        <v>211</v>
      </c>
      <c r="E58" s="64" t="s">
        <v>89</v>
      </c>
      <c r="F58" s="66" t="s">
        <v>149</v>
      </c>
      <c r="G58" s="24"/>
      <c r="H58" s="74">
        <f>10000+50000</f>
        <v>60000</v>
      </c>
      <c r="I58" s="74">
        <f>10000+50000</f>
        <v>60000</v>
      </c>
      <c r="J58" s="25"/>
    </row>
    <row r="59" spans="1:10" ht="19.5" customHeight="1" thickBot="1">
      <c r="A59" s="23">
        <v>992</v>
      </c>
      <c r="B59" s="64" t="s">
        <v>256</v>
      </c>
      <c r="C59" s="64" t="s">
        <v>260</v>
      </c>
      <c r="D59" s="67" t="s">
        <v>211</v>
      </c>
      <c r="E59" s="64" t="s">
        <v>89</v>
      </c>
      <c r="F59" s="66" t="s">
        <v>149</v>
      </c>
      <c r="G59" s="24"/>
      <c r="H59" s="74">
        <v>70000</v>
      </c>
      <c r="I59" s="74">
        <v>70000</v>
      </c>
      <c r="J59" s="25"/>
    </row>
    <row r="60" spans="1:10" ht="19.5" customHeight="1" hidden="1" thickBot="1">
      <c r="A60" s="23"/>
      <c r="B60" s="64"/>
      <c r="C60" s="64"/>
      <c r="D60" s="64"/>
      <c r="E60" s="64"/>
      <c r="F60" s="66"/>
      <c r="G60" s="24"/>
      <c r="H60" s="74">
        <v>0</v>
      </c>
      <c r="I60" s="74">
        <v>0</v>
      </c>
      <c r="J60" s="25"/>
    </row>
    <row r="61" spans="1:10" ht="19.5" customHeight="1" thickBot="1">
      <c r="A61" s="23">
        <v>992</v>
      </c>
      <c r="B61" s="64" t="s">
        <v>261</v>
      </c>
      <c r="C61" s="64" t="s">
        <v>236</v>
      </c>
      <c r="D61" s="64" t="s">
        <v>237</v>
      </c>
      <c r="E61" s="64" t="s">
        <v>89</v>
      </c>
      <c r="F61" s="66" t="s">
        <v>149</v>
      </c>
      <c r="G61" s="24"/>
      <c r="H61" s="74">
        <v>4704500</v>
      </c>
      <c r="I61" s="74">
        <v>4704500</v>
      </c>
      <c r="J61" s="25"/>
    </row>
    <row r="62" spans="1:10" ht="19.5" customHeight="1" thickBot="1">
      <c r="A62" s="23">
        <v>992</v>
      </c>
      <c r="B62" s="64" t="s">
        <v>261</v>
      </c>
      <c r="C62" s="64" t="s">
        <v>236</v>
      </c>
      <c r="D62" s="64" t="s">
        <v>238</v>
      </c>
      <c r="E62" s="64" t="s">
        <v>89</v>
      </c>
      <c r="F62" s="66" t="s">
        <v>149</v>
      </c>
      <c r="G62" s="24"/>
      <c r="H62" s="74">
        <f>1420700-20000</f>
        <v>1400700</v>
      </c>
      <c r="I62" s="74">
        <f>1420700-20000</f>
        <v>1400700</v>
      </c>
      <c r="J62" s="25"/>
    </row>
    <row r="63" spans="1:10" ht="19.5" customHeight="1" thickBot="1">
      <c r="A63" s="23">
        <v>992</v>
      </c>
      <c r="B63" s="64" t="s">
        <v>261</v>
      </c>
      <c r="C63" s="64" t="s">
        <v>236</v>
      </c>
      <c r="D63" s="64" t="s">
        <v>211</v>
      </c>
      <c r="E63" s="64" t="s">
        <v>89</v>
      </c>
      <c r="F63" s="66" t="s">
        <v>149</v>
      </c>
      <c r="G63" s="24"/>
      <c r="H63" s="74">
        <v>1071200</v>
      </c>
      <c r="I63" s="74">
        <v>1071200</v>
      </c>
      <c r="J63" s="25"/>
    </row>
    <row r="64" spans="1:10" ht="19.5" customHeight="1" thickBot="1">
      <c r="A64" s="23">
        <v>992</v>
      </c>
      <c r="B64" s="64" t="s">
        <v>261</v>
      </c>
      <c r="C64" s="64" t="s">
        <v>236</v>
      </c>
      <c r="D64" s="64" t="s">
        <v>258</v>
      </c>
      <c r="E64" s="64" t="s">
        <v>89</v>
      </c>
      <c r="F64" s="66" t="s">
        <v>149</v>
      </c>
      <c r="G64" s="24"/>
      <c r="H64" s="74">
        <v>580000</v>
      </c>
      <c r="I64" s="74">
        <v>580000</v>
      </c>
      <c r="J64" s="25"/>
    </row>
    <row r="65" spans="1:10" ht="19.5" customHeight="1" thickBot="1">
      <c r="A65" s="23">
        <v>992</v>
      </c>
      <c r="B65" s="64" t="s">
        <v>261</v>
      </c>
      <c r="C65" s="64" t="s">
        <v>236</v>
      </c>
      <c r="D65" s="64" t="s">
        <v>213</v>
      </c>
      <c r="E65" s="64" t="s">
        <v>89</v>
      </c>
      <c r="F65" s="66" t="s">
        <v>149</v>
      </c>
      <c r="G65" s="24"/>
      <c r="H65" s="74">
        <f>6000+1000</f>
        <v>7000</v>
      </c>
      <c r="I65" s="74">
        <f>6000+1000</f>
        <v>7000</v>
      </c>
      <c r="J65" s="25"/>
    </row>
    <row r="66" spans="1:10" ht="19.5" customHeight="1" thickBot="1">
      <c r="A66" s="23">
        <v>992</v>
      </c>
      <c r="B66" s="64" t="s">
        <v>261</v>
      </c>
      <c r="C66" s="64" t="s">
        <v>236</v>
      </c>
      <c r="D66" s="64" t="s">
        <v>214</v>
      </c>
      <c r="E66" s="64" t="s">
        <v>89</v>
      </c>
      <c r="F66" s="66" t="s">
        <v>149</v>
      </c>
      <c r="G66" s="24"/>
      <c r="H66" s="74">
        <f>1000-1000+10000+20000</f>
        <v>30000</v>
      </c>
      <c r="I66" s="74">
        <f>1000-1000+10000+20000</f>
        <v>30000</v>
      </c>
      <c r="J66" s="25"/>
    </row>
    <row r="67" spans="1:10" ht="19.5" customHeight="1" hidden="1" thickBot="1">
      <c r="A67" s="23"/>
      <c r="B67" s="64"/>
      <c r="C67" s="64"/>
      <c r="D67" s="64"/>
      <c r="E67" s="64"/>
      <c r="F67" s="66"/>
      <c r="G67" s="24"/>
      <c r="H67" s="74">
        <v>0</v>
      </c>
      <c r="I67" s="74">
        <v>0</v>
      </c>
      <c r="J67" s="25"/>
    </row>
    <row r="68" spans="1:10" ht="19.5" customHeight="1" thickBot="1">
      <c r="A68" s="23">
        <v>992</v>
      </c>
      <c r="B68" s="64" t="s">
        <v>262</v>
      </c>
      <c r="C68" s="64" t="s">
        <v>263</v>
      </c>
      <c r="D68" s="64" t="s">
        <v>264</v>
      </c>
      <c r="E68" s="64" t="s">
        <v>89</v>
      </c>
      <c r="F68" s="66" t="s">
        <v>149</v>
      </c>
      <c r="G68" s="24"/>
      <c r="H68" s="74">
        <v>147200</v>
      </c>
      <c r="I68" s="74">
        <v>147200</v>
      </c>
      <c r="J68" s="25"/>
    </row>
    <row r="69" spans="1:10" ht="19.5" customHeight="1" thickBot="1">
      <c r="A69" s="23">
        <v>992</v>
      </c>
      <c r="B69" s="64" t="s">
        <v>262</v>
      </c>
      <c r="C69" s="64" t="s">
        <v>265</v>
      </c>
      <c r="D69" s="64" t="s">
        <v>264</v>
      </c>
      <c r="E69" s="64" t="s">
        <v>89</v>
      </c>
      <c r="F69" s="66" t="s">
        <v>149</v>
      </c>
      <c r="G69" s="24"/>
      <c r="H69" s="74">
        <v>50600</v>
      </c>
      <c r="I69" s="74">
        <v>50600</v>
      </c>
      <c r="J69" s="25"/>
    </row>
    <row r="70" spans="1:10" ht="19.5" customHeight="1" thickBot="1">
      <c r="A70" s="23">
        <v>992</v>
      </c>
      <c r="B70" s="64" t="s">
        <v>266</v>
      </c>
      <c r="C70" s="64" t="s">
        <v>267</v>
      </c>
      <c r="D70" s="64" t="s">
        <v>211</v>
      </c>
      <c r="E70" s="64" t="s">
        <v>89</v>
      </c>
      <c r="F70" s="66" t="s">
        <v>149</v>
      </c>
      <c r="G70" s="24"/>
      <c r="H70" s="74">
        <v>5000</v>
      </c>
      <c r="I70" s="74">
        <v>5000</v>
      </c>
      <c r="J70" s="25"/>
    </row>
    <row r="71" spans="1:10" ht="19.5" customHeight="1" thickBot="1">
      <c r="A71" s="23">
        <v>992</v>
      </c>
      <c r="B71" s="64" t="s">
        <v>266</v>
      </c>
      <c r="C71" s="64" t="s">
        <v>268</v>
      </c>
      <c r="D71" s="64" t="s">
        <v>264</v>
      </c>
      <c r="E71" s="64" t="s">
        <v>89</v>
      </c>
      <c r="F71" s="66" t="s">
        <v>149</v>
      </c>
      <c r="G71" s="24"/>
      <c r="H71" s="74">
        <f>4768100+829200</f>
        <v>5597300</v>
      </c>
      <c r="I71" s="74">
        <f>4768100+829200</f>
        <v>5597300</v>
      </c>
      <c r="J71" s="25"/>
    </row>
    <row r="72" spans="1:10" ht="19.5" customHeight="1" thickBot="1">
      <c r="A72" s="23">
        <v>992</v>
      </c>
      <c r="B72" s="64" t="s">
        <v>266</v>
      </c>
      <c r="C72" s="64" t="s">
        <v>269</v>
      </c>
      <c r="D72" s="64" t="s">
        <v>270</v>
      </c>
      <c r="E72" s="64" t="s">
        <v>89</v>
      </c>
      <c r="F72" s="66" t="s">
        <v>149</v>
      </c>
      <c r="G72" s="24"/>
      <c r="H72" s="74">
        <v>49000</v>
      </c>
      <c r="I72" s="74">
        <v>49000</v>
      </c>
      <c r="J72" s="25"/>
    </row>
    <row r="73" spans="1:10" ht="19.5" customHeight="1" thickBot="1">
      <c r="A73" s="23">
        <v>992</v>
      </c>
      <c r="B73" s="64" t="s">
        <v>266</v>
      </c>
      <c r="C73" s="64" t="s">
        <v>271</v>
      </c>
      <c r="D73" s="64" t="s">
        <v>270</v>
      </c>
      <c r="E73" s="64" t="s">
        <v>89</v>
      </c>
      <c r="F73" s="66" t="s">
        <v>149</v>
      </c>
      <c r="G73" s="24"/>
      <c r="H73" s="74">
        <v>30000</v>
      </c>
      <c r="I73" s="74">
        <v>30000</v>
      </c>
      <c r="J73" s="25"/>
    </row>
    <row r="74" spans="1:10" ht="19.5" customHeight="1" thickBot="1">
      <c r="A74" s="23">
        <v>992</v>
      </c>
      <c r="B74" s="64" t="s">
        <v>266</v>
      </c>
      <c r="C74" s="64" t="s">
        <v>272</v>
      </c>
      <c r="D74" s="64" t="s">
        <v>270</v>
      </c>
      <c r="E74" s="64" t="s">
        <v>89</v>
      </c>
      <c r="F74" s="66" t="s">
        <v>149</v>
      </c>
      <c r="G74" s="24"/>
      <c r="H74" s="74">
        <v>10000</v>
      </c>
      <c r="I74" s="74">
        <v>10000</v>
      </c>
      <c r="J74" s="25"/>
    </row>
    <row r="75" spans="1:10" ht="19.5" customHeight="1" hidden="1" thickBot="1">
      <c r="A75" s="23"/>
      <c r="B75" s="64"/>
      <c r="C75" s="64"/>
      <c r="D75" s="64"/>
      <c r="E75" s="64"/>
      <c r="F75" s="66"/>
      <c r="G75" s="24"/>
      <c r="H75" s="74"/>
      <c r="I75" s="74"/>
      <c r="J75" s="25"/>
    </row>
    <row r="76" spans="1:10" ht="19.5" customHeight="1" thickBot="1">
      <c r="A76" s="23">
        <v>992</v>
      </c>
      <c r="B76" s="64" t="s">
        <v>266</v>
      </c>
      <c r="C76" s="64" t="s">
        <v>273</v>
      </c>
      <c r="D76" s="64" t="s">
        <v>264</v>
      </c>
      <c r="E76" s="64" t="s">
        <v>89</v>
      </c>
      <c r="F76" s="66" t="s">
        <v>149</v>
      </c>
      <c r="G76" s="24"/>
      <c r="H76" s="74">
        <f>4051800+735000+11000</f>
        <v>4797800</v>
      </c>
      <c r="I76" s="74">
        <f>4051800+735000+11000</f>
        <v>4797800</v>
      </c>
      <c r="J76" s="25"/>
    </row>
    <row r="77" spans="1:10" ht="19.5" customHeight="1" thickBot="1">
      <c r="A77" s="23">
        <v>992</v>
      </c>
      <c r="B77" s="64" t="s">
        <v>266</v>
      </c>
      <c r="C77" s="64" t="s">
        <v>274</v>
      </c>
      <c r="D77" s="64" t="s">
        <v>270</v>
      </c>
      <c r="E77" s="64" t="s">
        <v>89</v>
      </c>
      <c r="F77" s="66" t="s">
        <v>149</v>
      </c>
      <c r="G77" s="24"/>
      <c r="H77" s="74">
        <v>7000</v>
      </c>
      <c r="I77" s="74">
        <v>7000</v>
      </c>
      <c r="J77" s="25"/>
    </row>
    <row r="78" spans="1:10" ht="19.5" customHeight="1" thickBot="1">
      <c r="A78" s="23">
        <v>992</v>
      </c>
      <c r="B78" s="64" t="s">
        <v>266</v>
      </c>
      <c r="C78" s="64" t="s">
        <v>275</v>
      </c>
      <c r="D78" s="64" t="s">
        <v>270</v>
      </c>
      <c r="E78" s="64" t="s">
        <v>89</v>
      </c>
      <c r="F78" s="66" t="s">
        <v>149</v>
      </c>
      <c r="G78" s="24"/>
      <c r="H78" s="74">
        <f>40000-11000</f>
        <v>29000</v>
      </c>
      <c r="I78" s="74">
        <f>40000-11000</f>
        <v>29000</v>
      </c>
      <c r="J78" s="25"/>
    </row>
    <row r="79" spans="1:10" ht="19.5" customHeight="1" thickBot="1">
      <c r="A79" s="23">
        <v>992</v>
      </c>
      <c r="B79" s="64" t="s">
        <v>276</v>
      </c>
      <c r="C79" s="64" t="s">
        <v>277</v>
      </c>
      <c r="D79" s="64" t="s">
        <v>278</v>
      </c>
      <c r="E79" s="64" t="s">
        <v>89</v>
      </c>
      <c r="F79" s="66" t="s">
        <v>149</v>
      </c>
      <c r="G79" s="24"/>
      <c r="H79" s="74">
        <v>120000</v>
      </c>
      <c r="I79" s="74">
        <v>120000</v>
      </c>
      <c r="J79" s="25"/>
    </row>
    <row r="80" spans="1:10" ht="19.5" customHeight="1" thickBot="1">
      <c r="A80" s="23">
        <v>992</v>
      </c>
      <c r="B80" s="65" t="s">
        <v>279</v>
      </c>
      <c r="C80" s="65" t="s">
        <v>280</v>
      </c>
      <c r="D80" s="65" t="s">
        <v>281</v>
      </c>
      <c r="E80" s="64" t="s">
        <v>89</v>
      </c>
      <c r="F80" s="66" t="s">
        <v>149</v>
      </c>
      <c r="G80" s="24"/>
      <c r="H80" s="74">
        <v>10000</v>
      </c>
      <c r="I80" s="74">
        <v>10000</v>
      </c>
      <c r="J80" s="25"/>
    </row>
    <row r="81" spans="1:10" ht="19.5" customHeight="1" thickBot="1">
      <c r="A81" s="23">
        <v>992</v>
      </c>
      <c r="B81" s="65" t="s">
        <v>282</v>
      </c>
      <c r="C81" s="65" t="s">
        <v>283</v>
      </c>
      <c r="D81" s="65" t="s">
        <v>264</v>
      </c>
      <c r="E81" s="64" t="s">
        <v>89</v>
      </c>
      <c r="F81" s="66" t="s">
        <v>149</v>
      </c>
      <c r="G81" s="24"/>
      <c r="H81" s="74">
        <f>755500+452400</f>
        <v>1207900</v>
      </c>
      <c r="I81" s="74">
        <f>755500+452400</f>
        <v>1207900</v>
      </c>
      <c r="J81" s="25"/>
    </row>
    <row r="82" spans="1:10" ht="19.5" customHeight="1" thickBot="1">
      <c r="A82" s="23">
        <v>992</v>
      </c>
      <c r="B82" s="65" t="s">
        <v>282</v>
      </c>
      <c r="C82" s="65" t="s">
        <v>284</v>
      </c>
      <c r="D82" s="65" t="s">
        <v>264</v>
      </c>
      <c r="E82" s="64" t="s">
        <v>89</v>
      </c>
      <c r="F82" s="66" t="s">
        <v>149</v>
      </c>
      <c r="G82" s="24"/>
      <c r="H82" s="74">
        <f>222100+110200</f>
        <v>332300</v>
      </c>
      <c r="I82" s="74">
        <f>222100+110200</f>
        <v>332300</v>
      </c>
      <c r="J82" s="25"/>
    </row>
    <row r="83" spans="1:10" ht="19.5" customHeight="1" hidden="1" thickBot="1">
      <c r="A83" s="23"/>
      <c r="B83" s="65"/>
      <c r="C83" s="65"/>
      <c r="D83" s="65"/>
      <c r="E83" s="64"/>
      <c r="F83" s="66"/>
      <c r="G83" s="24"/>
      <c r="H83" s="48"/>
      <c r="I83" s="48"/>
      <c r="J83" s="25"/>
    </row>
    <row r="84" spans="1:10" ht="19.5" customHeight="1" hidden="1" thickBot="1">
      <c r="A84" s="23"/>
      <c r="B84" s="65"/>
      <c r="C84" s="65"/>
      <c r="D84" s="65"/>
      <c r="E84" s="64"/>
      <c r="F84" s="66"/>
      <c r="G84" s="24"/>
      <c r="H84" s="48"/>
      <c r="I84" s="48"/>
      <c r="J84" s="25"/>
    </row>
    <row r="85" spans="1:10" ht="19.5" customHeight="1" hidden="1" thickBot="1">
      <c r="A85" s="23"/>
      <c r="B85" s="65"/>
      <c r="C85" s="65"/>
      <c r="D85" s="65"/>
      <c r="E85" s="64"/>
      <c r="F85" s="66"/>
      <c r="G85" s="24"/>
      <c r="H85" s="48"/>
      <c r="I85" s="48"/>
      <c r="J85" s="25"/>
    </row>
    <row r="86" spans="1:10" ht="19.5" customHeight="1" hidden="1" thickBot="1">
      <c r="A86" s="23"/>
      <c r="B86" s="65"/>
      <c r="C86" s="65"/>
      <c r="D86" s="65"/>
      <c r="E86" s="64"/>
      <c r="F86" s="66"/>
      <c r="G86" s="24"/>
      <c r="H86" s="48"/>
      <c r="I86" s="48"/>
      <c r="J86" s="25"/>
    </row>
    <row r="87" spans="1:10" ht="19.5" customHeight="1" hidden="1" thickBot="1">
      <c r="A87" s="23"/>
      <c r="B87" s="65"/>
      <c r="C87" s="65"/>
      <c r="D87" s="65"/>
      <c r="E87" s="64"/>
      <c r="F87" s="66"/>
      <c r="G87" s="24"/>
      <c r="H87" s="48"/>
      <c r="I87" s="48"/>
      <c r="J87" s="25"/>
    </row>
    <row r="88" spans="1:10" ht="16.5" thickBot="1">
      <c r="A88" s="26" t="s">
        <v>25</v>
      </c>
      <c r="B88" s="12" t="s">
        <v>26</v>
      </c>
      <c r="C88" s="12" t="s">
        <v>26</v>
      </c>
      <c r="D88" s="28" t="s">
        <v>35</v>
      </c>
      <c r="E88" s="12" t="s">
        <v>27</v>
      </c>
      <c r="F88" s="12" t="s">
        <v>25</v>
      </c>
      <c r="G88" s="12" t="s">
        <v>25</v>
      </c>
      <c r="H88" s="68">
        <f>SUM(H14:H87)</f>
        <v>45199054.269999996</v>
      </c>
      <c r="I88" s="68">
        <f>SUM(I14:I87)</f>
        <v>45199054.269999996</v>
      </c>
      <c r="J88" s="25"/>
    </row>
    <row r="89" ht="12.75">
      <c r="A89" s="3"/>
    </row>
    <row r="90" ht="12.75">
      <c r="A90" s="3" t="s">
        <v>28</v>
      </c>
    </row>
    <row r="91" ht="12.75">
      <c r="A91" s="3"/>
    </row>
    <row r="92" spans="1:9" ht="23.25" customHeight="1">
      <c r="A92" s="3" t="s">
        <v>12</v>
      </c>
      <c r="I92" t="s">
        <v>172</v>
      </c>
    </row>
    <row r="93" spans="1:3" ht="12.75">
      <c r="A93" s="3" t="s">
        <v>30</v>
      </c>
      <c r="C93" s="69"/>
    </row>
    <row r="94" ht="12.75">
      <c r="A94" s="3" t="s">
        <v>173</v>
      </c>
    </row>
    <row r="95" ht="12.75">
      <c r="A95" s="15" t="s">
        <v>32</v>
      </c>
    </row>
    <row r="96" spans="1:9" ht="18.75">
      <c r="A96" s="41"/>
      <c r="B96" s="33"/>
      <c r="C96" s="33"/>
      <c r="D96" s="33"/>
      <c r="I96" s="41"/>
    </row>
    <row r="97" ht="12.75">
      <c r="A97" s="3" t="s">
        <v>33</v>
      </c>
    </row>
  </sheetData>
  <sheetProtection/>
  <mergeCells count="7">
    <mergeCell ref="A10:E10"/>
    <mergeCell ref="H10:I11"/>
    <mergeCell ref="H12:I12"/>
    <mergeCell ref="G10:G13"/>
    <mergeCell ref="H2:I2"/>
    <mergeCell ref="H1:K1"/>
    <mergeCell ref="A9:H9"/>
  </mergeCells>
  <printOptions/>
  <pageMargins left="0.75" right="0.75" top="1" bottom="1" header="0.5" footer="0.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35.375" style="0" customWidth="1"/>
    <col min="2" max="2" width="21.00390625" style="0" customWidth="1"/>
    <col min="3" max="3" width="20.125" style="0" customWidth="1"/>
  </cols>
  <sheetData>
    <row r="1" spans="3:4" ht="111.75" customHeight="1">
      <c r="C1" s="103" t="s">
        <v>185</v>
      </c>
      <c r="D1" s="119"/>
    </row>
    <row r="2" spans="3:4" ht="12.75">
      <c r="C2" s="103" t="s">
        <v>203</v>
      </c>
      <c r="D2" s="104"/>
    </row>
    <row r="3" ht="12.75">
      <c r="A3" s="3"/>
    </row>
    <row r="4" ht="12.75">
      <c r="A4" s="3"/>
    </row>
    <row r="5" ht="12.75">
      <c r="A5" s="13" t="s">
        <v>36</v>
      </c>
    </row>
    <row r="6" ht="12.75">
      <c r="A6" s="3" t="s">
        <v>79</v>
      </c>
    </row>
    <row r="7" ht="12.75">
      <c r="A7" s="16" t="s">
        <v>67</v>
      </c>
    </row>
    <row r="8" ht="12.75">
      <c r="A8" s="15"/>
    </row>
    <row r="9" spans="1:3" ht="47.25" customHeight="1" thickBot="1">
      <c r="A9" s="120"/>
      <c r="B9" s="120"/>
      <c r="C9" s="3" t="s">
        <v>37</v>
      </c>
    </row>
    <row r="10" spans="1:3" ht="12.75">
      <c r="A10" s="6"/>
      <c r="B10" s="121" t="s">
        <v>6</v>
      </c>
      <c r="C10" s="122"/>
    </row>
    <row r="11" spans="1:3" ht="27" customHeight="1" thickBot="1">
      <c r="A11" s="30" t="s">
        <v>38</v>
      </c>
      <c r="B11" s="123"/>
      <c r="C11" s="124"/>
    </row>
    <row r="12" spans="1:3" ht="13.5" thickBot="1">
      <c r="A12" s="11"/>
      <c r="B12" s="109" t="s">
        <v>195</v>
      </c>
      <c r="C12" s="111"/>
    </row>
    <row r="13" spans="1:3" ht="13.5" thickBot="1">
      <c r="A13" s="9"/>
      <c r="B13" s="24" t="s">
        <v>39</v>
      </c>
      <c r="C13" s="24" t="s">
        <v>24</v>
      </c>
    </row>
    <row r="14" spans="1:3" ht="13.5" thickBot="1">
      <c r="A14" s="70" t="s">
        <v>285</v>
      </c>
      <c r="B14" s="56">
        <v>-37248300</v>
      </c>
      <c r="C14" s="56">
        <v>-37248300</v>
      </c>
    </row>
    <row r="15" spans="1:3" ht="13.5" thickBot="1">
      <c r="A15" s="70" t="s">
        <v>286</v>
      </c>
      <c r="B15" s="56">
        <v>45199054.27</v>
      </c>
      <c r="C15" s="56">
        <v>45199054.27</v>
      </c>
    </row>
    <row r="16" spans="1:3" ht="13.5" thickBot="1">
      <c r="A16" s="9"/>
      <c r="B16" s="10"/>
      <c r="C16" s="24"/>
    </row>
    <row r="17" spans="1:3" ht="13.5" thickBot="1">
      <c r="A17" s="9"/>
      <c r="B17" s="10"/>
      <c r="C17" s="24"/>
    </row>
    <row r="18" spans="1:3" ht="13.5" thickBot="1">
      <c r="A18" s="9"/>
      <c r="B18" s="10"/>
      <c r="C18" s="24"/>
    </row>
    <row r="19" spans="1:3" ht="13.5" thickBot="1">
      <c r="A19" s="31" t="s">
        <v>9</v>
      </c>
      <c r="B19" s="68">
        <f>B15+B14</f>
        <v>7950754.270000003</v>
      </c>
      <c r="C19" s="68">
        <f>C15+C14</f>
        <v>7950754.270000003</v>
      </c>
    </row>
    <row r="20" ht="12.75">
      <c r="A20" s="3" t="s">
        <v>40</v>
      </c>
    </row>
    <row r="21" ht="5.25" customHeight="1">
      <c r="A21" s="3"/>
    </row>
    <row r="22" ht="12.75" hidden="1">
      <c r="A22" s="3"/>
    </row>
    <row r="23" spans="1:3" ht="12.75">
      <c r="A23" s="3" t="s">
        <v>29</v>
      </c>
      <c r="C23" t="s">
        <v>77</v>
      </c>
    </row>
    <row r="24" ht="12.75">
      <c r="A24" s="3"/>
    </row>
    <row r="25" ht="12.75">
      <c r="A25" s="3" t="s">
        <v>31</v>
      </c>
    </row>
    <row r="26" spans="1:3" ht="36.75" customHeight="1">
      <c r="A26" s="41"/>
      <c r="C26" s="41"/>
    </row>
  </sheetData>
  <sheetProtection/>
  <mergeCells count="5">
    <mergeCell ref="B12:C12"/>
    <mergeCell ref="C1:D1"/>
    <mergeCell ref="C2:D2"/>
    <mergeCell ref="B10:C11"/>
    <mergeCell ref="A9:B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0"/>
  <sheetViews>
    <sheetView view="pageBreakPreview"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31.875" style="0" customWidth="1"/>
    <col min="2" max="2" width="24.00390625" style="0" customWidth="1"/>
    <col min="3" max="3" width="15.375" style="0" customWidth="1"/>
    <col min="4" max="4" width="20.75390625" style="0" customWidth="1"/>
    <col min="5" max="5" width="17.75390625" style="0" customWidth="1"/>
  </cols>
  <sheetData>
    <row r="1" spans="5:7" ht="90.75" customHeight="1">
      <c r="E1" s="125" t="s">
        <v>80</v>
      </c>
      <c r="F1" s="126"/>
      <c r="G1" s="126"/>
    </row>
    <row r="2" spans="1:7" ht="12.75">
      <c r="A2" s="1"/>
      <c r="E2" s="103" t="s">
        <v>203</v>
      </c>
      <c r="F2" s="104"/>
      <c r="G2" s="104"/>
    </row>
    <row r="3" ht="12.75">
      <c r="A3" s="1"/>
    </row>
    <row r="4" spans="1:5" ht="12.75">
      <c r="A4" s="2"/>
      <c r="E4" s="16" t="s">
        <v>0</v>
      </c>
    </row>
    <row r="5" spans="1:5" ht="12.75">
      <c r="A5" s="2"/>
      <c r="E5" s="16" t="s">
        <v>76</v>
      </c>
    </row>
    <row r="6" spans="1:5" ht="12.75">
      <c r="A6" s="2"/>
      <c r="E6" s="16" t="s">
        <v>81</v>
      </c>
    </row>
    <row r="7" spans="1:5" ht="12.75">
      <c r="A7" s="2"/>
      <c r="E7" s="16" t="s">
        <v>11</v>
      </c>
    </row>
    <row r="8" spans="1:5" ht="12.75">
      <c r="A8" s="2"/>
      <c r="E8" s="16" t="s">
        <v>289</v>
      </c>
    </row>
    <row r="9" spans="1:5" ht="12.75" hidden="1">
      <c r="A9" s="2"/>
      <c r="E9" s="16"/>
    </row>
    <row r="10" ht="12.75" hidden="1">
      <c r="A10" s="3"/>
    </row>
    <row r="11" ht="12.75">
      <c r="B11" s="13" t="s">
        <v>199</v>
      </c>
    </row>
    <row r="12" spans="1:2" ht="12.75">
      <c r="A12" s="5"/>
      <c r="B12" s="96" t="s">
        <v>290</v>
      </c>
    </row>
    <row r="13" ht="13.5" thickBot="1">
      <c r="E13" s="5" t="s">
        <v>41</v>
      </c>
    </row>
    <row r="14" spans="1:5" ht="12.75">
      <c r="A14" s="116" t="s">
        <v>42</v>
      </c>
      <c r="B14" s="116" t="s">
        <v>43</v>
      </c>
      <c r="C14" s="18"/>
      <c r="D14" s="7" t="s">
        <v>73</v>
      </c>
      <c r="E14" s="6" t="s">
        <v>6</v>
      </c>
    </row>
    <row r="15" spans="1:5" ht="13.5" thickBot="1">
      <c r="A15" s="127"/>
      <c r="B15" s="127"/>
      <c r="C15" s="8" t="s">
        <v>5</v>
      </c>
      <c r="D15" s="24" t="s">
        <v>74</v>
      </c>
      <c r="E15" s="8" t="s">
        <v>195</v>
      </c>
    </row>
    <row r="16" spans="1:5" ht="13.5" thickBot="1">
      <c r="A16" s="97" t="s">
        <v>7</v>
      </c>
      <c r="B16" s="108"/>
      <c r="C16" s="108"/>
      <c r="D16" s="108"/>
      <c r="E16" s="98"/>
    </row>
    <row r="17" spans="1:5" ht="26.25" thickBot="1">
      <c r="A17" s="43" t="s">
        <v>85</v>
      </c>
      <c r="B17" s="45" t="s">
        <v>86</v>
      </c>
      <c r="C17" s="50" t="s">
        <v>89</v>
      </c>
      <c r="D17" s="45" t="s">
        <v>121</v>
      </c>
      <c r="E17" s="74">
        <f>822700+70000</f>
        <v>892700</v>
      </c>
    </row>
    <row r="18" spans="1:5" ht="64.5" thickBot="1">
      <c r="A18" s="43" t="s">
        <v>88</v>
      </c>
      <c r="B18" s="45" t="s">
        <v>87</v>
      </c>
      <c r="C18" s="50" t="s">
        <v>89</v>
      </c>
      <c r="D18" s="45" t="s">
        <v>121</v>
      </c>
      <c r="E18" s="74">
        <f>248500+21100</f>
        <v>269600</v>
      </c>
    </row>
    <row r="19" spans="1:5" ht="26.25" thickBot="1">
      <c r="A19" s="51" t="s">
        <v>90</v>
      </c>
      <c r="B19" s="54" t="s">
        <v>96</v>
      </c>
      <c r="C19" s="50" t="s">
        <v>89</v>
      </c>
      <c r="D19" s="45" t="s">
        <v>121</v>
      </c>
      <c r="E19" s="74">
        <v>3783300</v>
      </c>
    </row>
    <row r="20" spans="1:5" ht="51.75" hidden="1" thickBot="1">
      <c r="A20" s="52" t="s">
        <v>170</v>
      </c>
      <c r="B20" s="54" t="s">
        <v>169</v>
      </c>
      <c r="C20" s="50" t="s">
        <v>89</v>
      </c>
      <c r="D20" s="45" t="s">
        <v>121</v>
      </c>
      <c r="E20" s="74">
        <v>0</v>
      </c>
    </row>
    <row r="21" spans="1:5" ht="77.25" thickBot="1">
      <c r="A21" s="52" t="s">
        <v>91</v>
      </c>
      <c r="B21" s="47" t="s">
        <v>97</v>
      </c>
      <c r="C21" s="50" t="s">
        <v>89</v>
      </c>
      <c r="D21" s="45" t="s">
        <v>121</v>
      </c>
      <c r="E21" s="74">
        <f>1142600-1520</f>
        <v>1141080</v>
      </c>
    </row>
    <row r="22" spans="1:5" ht="26.25" hidden="1" thickBot="1">
      <c r="A22" s="52" t="s">
        <v>92</v>
      </c>
      <c r="B22" s="47" t="s">
        <v>98</v>
      </c>
      <c r="C22" s="50" t="s">
        <v>89</v>
      </c>
      <c r="D22" s="45" t="s">
        <v>121</v>
      </c>
      <c r="E22" s="74">
        <v>0</v>
      </c>
    </row>
    <row r="23" spans="1:5" ht="13.5" hidden="1" thickBot="1">
      <c r="A23" s="52" t="s">
        <v>158</v>
      </c>
      <c r="B23" s="47" t="s">
        <v>157</v>
      </c>
      <c r="C23" s="50" t="s">
        <v>89</v>
      </c>
      <c r="D23" s="45" t="s">
        <v>121</v>
      </c>
      <c r="E23" s="74"/>
    </row>
    <row r="24" spans="1:5" ht="26.25" thickBot="1">
      <c r="A24" s="53" t="s">
        <v>93</v>
      </c>
      <c r="B24" s="47" t="s">
        <v>99</v>
      </c>
      <c r="C24" s="50" t="s">
        <v>89</v>
      </c>
      <c r="D24" s="45" t="s">
        <v>121</v>
      </c>
      <c r="E24" s="74">
        <v>174700</v>
      </c>
    </row>
    <row r="25" spans="1:5" ht="13.5" thickBot="1">
      <c r="A25" s="84" t="s">
        <v>132</v>
      </c>
      <c r="B25" s="47" t="s">
        <v>177</v>
      </c>
      <c r="C25" s="50" t="s">
        <v>89</v>
      </c>
      <c r="D25" s="45" t="s">
        <v>121</v>
      </c>
      <c r="E25" s="74">
        <f>4200</f>
        <v>4200</v>
      </c>
    </row>
    <row r="26" spans="1:5" ht="13.5" thickBot="1">
      <c r="A26" s="53" t="s">
        <v>94</v>
      </c>
      <c r="B26" s="47" t="s">
        <v>100</v>
      </c>
      <c r="C26" s="50" t="s">
        <v>89</v>
      </c>
      <c r="D26" s="45" t="s">
        <v>121</v>
      </c>
      <c r="E26" s="74">
        <f>6100+1520</f>
        <v>7620</v>
      </c>
    </row>
    <row r="27" spans="1:5" ht="26.25" thickBot="1">
      <c r="A27" s="52" t="s">
        <v>92</v>
      </c>
      <c r="B27" s="47" t="s">
        <v>101</v>
      </c>
      <c r="C27" s="50" t="s">
        <v>89</v>
      </c>
      <c r="D27" s="45" t="s">
        <v>200</v>
      </c>
      <c r="E27" s="74">
        <v>3800</v>
      </c>
    </row>
    <row r="28" spans="1:5" ht="13.5" thickBot="1">
      <c r="A28" s="52" t="s">
        <v>95</v>
      </c>
      <c r="B28" s="47" t="s">
        <v>102</v>
      </c>
      <c r="C28" s="50" t="s">
        <v>89</v>
      </c>
      <c r="D28" s="45" t="s">
        <v>121</v>
      </c>
      <c r="E28" s="74">
        <v>74600</v>
      </c>
    </row>
    <row r="29" spans="1:5" ht="13.5" thickBot="1">
      <c r="A29" s="52" t="s">
        <v>95</v>
      </c>
      <c r="B29" s="45" t="s">
        <v>103</v>
      </c>
      <c r="C29" s="50" t="s">
        <v>89</v>
      </c>
      <c r="D29" s="45" t="s">
        <v>121</v>
      </c>
      <c r="E29" s="74">
        <v>101100</v>
      </c>
    </row>
    <row r="30" spans="1:5" ht="13.5" thickBot="1">
      <c r="A30" s="52" t="s">
        <v>194</v>
      </c>
      <c r="B30" s="45" t="s">
        <v>196</v>
      </c>
      <c r="C30" s="50" t="s">
        <v>89</v>
      </c>
      <c r="D30" s="45" t="s">
        <v>121</v>
      </c>
      <c r="E30" s="74">
        <f>250000+600000</f>
        <v>850000</v>
      </c>
    </row>
    <row r="31" spans="1:5" ht="13.5" thickBot="1">
      <c r="A31" s="51" t="s">
        <v>104</v>
      </c>
      <c r="B31" s="45" t="s">
        <v>106</v>
      </c>
      <c r="C31" s="50" t="s">
        <v>89</v>
      </c>
      <c r="D31" s="45" t="s">
        <v>121</v>
      </c>
      <c r="E31" s="74">
        <v>10000</v>
      </c>
    </row>
    <row r="32" spans="1:5" ht="77.25" thickBot="1">
      <c r="A32" s="52" t="s">
        <v>105</v>
      </c>
      <c r="B32" s="45" t="s">
        <v>107</v>
      </c>
      <c r="C32" s="50" t="s">
        <v>89</v>
      </c>
      <c r="D32" s="45" t="s">
        <v>121</v>
      </c>
      <c r="E32" s="74">
        <v>70000</v>
      </c>
    </row>
    <row r="33" spans="1:5" ht="26.25" thickBot="1">
      <c r="A33" s="52" t="s">
        <v>92</v>
      </c>
      <c r="B33" s="45" t="s">
        <v>108</v>
      </c>
      <c r="C33" s="50" t="s">
        <v>89</v>
      </c>
      <c r="D33" s="45" t="s">
        <v>121</v>
      </c>
      <c r="E33" s="74">
        <f>15000+75000</f>
        <v>90000</v>
      </c>
    </row>
    <row r="34" spans="1:5" ht="26.25" thickBot="1">
      <c r="A34" s="52" t="s">
        <v>92</v>
      </c>
      <c r="B34" s="45" t="s">
        <v>109</v>
      </c>
      <c r="C34" s="50" t="s">
        <v>89</v>
      </c>
      <c r="D34" s="45" t="s">
        <v>121</v>
      </c>
      <c r="E34" s="74">
        <v>90000</v>
      </c>
    </row>
    <row r="35" spans="1:5" ht="26.25" thickBot="1">
      <c r="A35" s="52" t="s">
        <v>92</v>
      </c>
      <c r="B35" s="45" t="s">
        <v>110</v>
      </c>
      <c r="C35" s="50" t="s">
        <v>89</v>
      </c>
      <c r="D35" s="45" t="s">
        <v>121</v>
      </c>
      <c r="E35" s="74">
        <v>1000</v>
      </c>
    </row>
    <row r="36" spans="1:5" ht="26.25" thickBot="1">
      <c r="A36" s="52" t="s">
        <v>92</v>
      </c>
      <c r="B36" s="45" t="s">
        <v>111</v>
      </c>
      <c r="C36" s="50" t="s">
        <v>89</v>
      </c>
      <c r="D36" s="45" t="s">
        <v>121</v>
      </c>
      <c r="E36" s="74">
        <f>50000+50000</f>
        <v>100000</v>
      </c>
    </row>
    <row r="37" spans="1:5" ht="26.25" thickBot="1">
      <c r="A37" s="52" t="s">
        <v>92</v>
      </c>
      <c r="B37" s="45" t="s">
        <v>112</v>
      </c>
      <c r="C37" s="50" t="s">
        <v>89</v>
      </c>
      <c r="D37" s="45" t="s">
        <v>121</v>
      </c>
      <c r="E37" s="74">
        <f>616400+150000</f>
        <v>766400</v>
      </c>
    </row>
    <row r="38" spans="1:5" ht="26.25" thickBot="1">
      <c r="A38" s="52" t="s">
        <v>92</v>
      </c>
      <c r="B38" s="45" t="s">
        <v>159</v>
      </c>
      <c r="C38" s="50" t="s">
        <v>89</v>
      </c>
      <c r="D38" s="45" t="s">
        <v>121</v>
      </c>
      <c r="E38" s="74">
        <v>1000</v>
      </c>
    </row>
    <row r="39" spans="1:5" ht="13.5" thickBot="1">
      <c r="A39" s="58" t="s">
        <v>113</v>
      </c>
      <c r="B39" s="45" t="s">
        <v>152</v>
      </c>
      <c r="C39" s="50" t="s">
        <v>89</v>
      </c>
      <c r="D39" s="45" t="s">
        <v>121</v>
      </c>
      <c r="E39" s="74">
        <f>1664000+75000</f>
        <v>1739000</v>
      </c>
    </row>
    <row r="40" spans="1:5" ht="64.5" thickBot="1">
      <c r="A40" s="59" t="s">
        <v>114</v>
      </c>
      <c r="B40" s="45" t="s">
        <v>153</v>
      </c>
      <c r="C40" s="50" t="s">
        <v>89</v>
      </c>
      <c r="D40" s="45" t="s">
        <v>121</v>
      </c>
      <c r="E40" s="74">
        <f>502500+22700</f>
        <v>525200</v>
      </c>
    </row>
    <row r="41" spans="1:5" ht="26.25" thickBot="1">
      <c r="A41" s="59" t="s">
        <v>92</v>
      </c>
      <c r="B41" s="45" t="s">
        <v>154</v>
      </c>
      <c r="C41" s="50" t="s">
        <v>89</v>
      </c>
      <c r="D41" s="45" t="s">
        <v>121</v>
      </c>
      <c r="E41" s="74">
        <f>230000+1000+1180</f>
        <v>232180</v>
      </c>
    </row>
    <row r="42" spans="1:5" ht="13.5" thickBot="1">
      <c r="A42" s="53" t="s">
        <v>94</v>
      </c>
      <c r="B42" s="45" t="s">
        <v>190</v>
      </c>
      <c r="C42" s="50" t="s">
        <v>89</v>
      </c>
      <c r="D42" s="45" t="s">
        <v>121</v>
      </c>
      <c r="E42" s="74">
        <f>1000</f>
        <v>1000</v>
      </c>
    </row>
    <row r="43" spans="1:5" ht="26.25" thickBot="1">
      <c r="A43" s="59" t="s">
        <v>92</v>
      </c>
      <c r="B43" s="45" t="s">
        <v>167</v>
      </c>
      <c r="C43" s="50" t="s">
        <v>89</v>
      </c>
      <c r="D43" s="45" t="s">
        <v>121</v>
      </c>
      <c r="E43" s="74">
        <f>5000+5000+50000</f>
        <v>60000</v>
      </c>
    </row>
    <row r="44" spans="1:5" ht="13.5" hidden="1" thickBot="1">
      <c r="A44" s="82" t="s">
        <v>158</v>
      </c>
      <c r="B44" s="45" t="s">
        <v>178</v>
      </c>
      <c r="C44" s="50" t="s">
        <v>89</v>
      </c>
      <c r="D44" s="45" t="s">
        <v>121</v>
      </c>
      <c r="E44" s="74">
        <v>0</v>
      </c>
    </row>
    <row r="45" spans="1:5" ht="13.5" thickBot="1">
      <c r="A45" s="58" t="s">
        <v>94</v>
      </c>
      <c r="B45" s="45" t="s">
        <v>115</v>
      </c>
      <c r="C45" s="50" t="s">
        <v>89</v>
      </c>
      <c r="D45" s="45" t="s">
        <v>121</v>
      </c>
      <c r="E45" s="74">
        <v>50000</v>
      </c>
    </row>
    <row r="46" spans="1:5" ht="26.25" thickBot="1">
      <c r="A46" s="55" t="s">
        <v>90</v>
      </c>
      <c r="B46" s="45" t="s">
        <v>116</v>
      </c>
      <c r="C46" s="50" t="s">
        <v>89</v>
      </c>
      <c r="D46" s="45" t="s">
        <v>201</v>
      </c>
      <c r="E46" s="74">
        <v>272400</v>
      </c>
    </row>
    <row r="47" spans="1:5" ht="77.25" thickBot="1">
      <c r="A47" s="53" t="s">
        <v>91</v>
      </c>
      <c r="B47" s="45" t="s">
        <v>117</v>
      </c>
      <c r="C47" s="50" t="s">
        <v>89</v>
      </c>
      <c r="D47" s="45" t="s">
        <v>201</v>
      </c>
      <c r="E47" s="74">
        <v>82300</v>
      </c>
    </row>
    <row r="48" spans="1:5" ht="26.25" thickBot="1">
      <c r="A48" s="51" t="s">
        <v>92</v>
      </c>
      <c r="B48" s="45" t="s">
        <v>160</v>
      </c>
      <c r="C48" s="50" t="s">
        <v>89</v>
      </c>
      <c r="D48" s="45" t="s">
        <v>121</v>
      </c>
      <c r="E48" s="74">
        <v>5000</v>
      </c>
    </row>
    <row r="49" spans="1:5" ht="26.25" thickBot="1">
      <c r="A49" s="52" t="s">
        <v>92</v>
      </c>
      <c r="B49" s="45" t="s">
        <v>118</v>
      </c>
      <c r="C49" s="50" t="s">
        <v>89</v>
      </c>
      <c r="D49" s="45" t="s">
        <v>121</v>
      </c>
      <c r="E49" s="74">
        <v>5000</v>
      </c>
    </row>
    <row r="50" spans="1:5" ht="77.25" thickBot="1">
      <c r="A50" s="53" t="s">
        <v>105</v>
      </c>
      <c r="B50" s="45" t="s">
        <v>119</v>
      </c>
      <c r="C50" s="50" t="s">
        <v>89</v>
      </c>
      <c r="D50" s="45" t="s">
        <v>121</v>
      </c>
      <c r="E50" s="74">
        <v>200000</v>
      </c>
    </row>
    <row r="51" spans="1:5" ht="26.25" thickBot="1">
      <c r="A51" s="52" t="s">
        <v>92</v>
      </c>
      <c r="B51" s="45" t="s">
        <v>120</v>
      </c>
      <c r="C51" s="50" t="s">
        <v>89</v>
      </c>
      <c r="D51" s="45" t="s">
        <v>124</v>
      </c>
      <c r="E51" s="74">
        <v>11000</v>
      </c>
    </row>
    <row r="52" spans="1:5" ht="26.25" thickBot="1">
      <c r="A52" s="51" t="s">
        <v>92</v>
      </c>
      <c r="B52" s="45" t="s">
        <v>122</v>
      </c>
      <c r="C52" s="50" t="s">
        <v>89</v>
      </c>
      <c r="D52" s="45" t="s">
        <v>124</v>
      </c>
      <c r="E52" s="74">
        <f>7357900+3671046.72-145200</f>
        <v>10883746.72</v>
      </c>
    </row>
    <row r="53" spans="1:5" ht="51.75" hidden="1" thickBot="1">
      <c r="A53" s="52" t="s">
        <v>180</v>
      </c>
      <c r="B53" s="45" t="s">
        <v>168</v>
      </c>
      <c r="C53" s="50" t="s">
        <v>89</v>
      </c>
      <c r="D53" s="45" t="s">
        <v>124</v>
      </c>
      <c r="E53" s="74">
        <v>0</v>
      </c>
    </row>
    <row r="54" spans="1:5" ht="26.25" hidden="1" thickBot="1">
      <c r="A54" s="52" t="s">
        <v>92</v>
      </c>
      <c r="B54" s="45" t="s">
        <v>123</v>
      </c>
      <c r="C54" s="50" t="s">
        <v>89</v>
      </c>
      <c r="D54" s="45" t="s">
        <v>124</v>
      </c>
      <c r="E54" s="74">
        <v>0</v>
      </c>
    </row>
    <row r="55" spans="1:5" ht="26.25" thickBot="1">
      <c r="A55" s="52" t="s">
        <v>92</v>
      </c>
      <c r="B55" s="45" t="s">
        <v>125</v>
      </c>
      <c r="C55" s="50" t="s">
        <v>89</v>
      </c>
      <c r="D55" s="45" t="s">
        <v>124</v>
      </c>
      <c r="E55" s="74">
        <f>175000+225000</f>
        <v>400000</v>
      </c>
    </row>
    <row r="56" spans="1:5" ht="26.25" thickBot="1">
      <c r="A56" s="52" t="s">
        <v>92</v>
      </c>
      <c r="B56" s="45" t="s">
        <v>161</v>
      </c>
      <c r="C56" s="50" t="s">
        <v>89</v>
      </c>
      <c r="D56" s="45" t="s">
        <v>124</v>
      </c>
      <c r="E56" s="74">
        <f>50000+110000+145200</f>
        <v>305200</v>
      </c>
    </row>
    <row r="57" spans="1:5" ht="26.25" thickBot="1">
      <c r="A57" s="52" t="s">
        <v>92</v>
      </c>
      <c r="B57" s="45" t="s">
        <v>188</v>
      </c>
      <c r="C57" s="50" t="s">
        <v>89</v>
      </c>
      <c r="D57" s="45" t="s">
        <v>124</v>
      </c>
      <c r="E57" s="74">
        <v>10000</v>
      </c>
    </row>
    <row r="58" spans="1:5" ht="26.25" thickBot="1">
      <c r="A58" s="52" t="s">
        <v>92</v>
      </c>
      <c r="B58" s="45" t="s">
        <v>126</v>
      </c>
      <c r="C58" s="50" t="s">
        <v>89</v>
      </c>
      <c r="D58" s="45" t="s">
        <v>124</v>
      </c>
      <c r="E58" s="74">
        <f>10000+591927.55</f>
        <v>601927.55</v>
      </c>
    </row>
    <row r="59" spans="1:5" ht="13.5" thickBot="1">
      <c r="A59" s="52" t="s">
        <v>158</v>
      </c>
      <c r="B59" s="45" t="s">
        <v>162</v>
      </c>
      <c r="C59" s="50" t="s">
        <v>89</v>
      </c>
      <c r="D59" s="45" t="s">
        <v>124</v>
      </c>
      <c r="E59" s="74">
        <v>1017500</v>
      </c>
    </row>
    <row r="60" spans="1:5" ht="26.25" thickBot="1">
      <c r="A60" s="52" t="s">
        <v>92</v>
      </c>
      <c r="B60" s="45" t="s">
        <v>171</v>
      </c>
      <c r="C60" s="50" t="s">
        <v>89</v>
      </c>
      <c r="D60" s="45" t="s">
        <v>124</v>
      </c>
      <c r="E60" s="74">
        <v>50000</v>
      </c>
    </row>
    <row r="61" spans="1:5" ht="26.25" thickBot="1">
      <c r="A61" s="51" t="s">
        <v>92</v>
      </c>
      <c r="B61" s="45" t="s">
        <v>127</v>
      </c>
      <c r="C61" s="50" t="s">
        <v>89</v>
      </c>
      <c r="D61" s="45"/>
      <c r="E61" s="74">
        <f>10000+50000</f>
        <v>60000</v>
      </c>
    </row>
    <row r="62" spans="1:5" ht="26.25" thickBot="1">
      <c r="A62" s="52" t="s">
        <v>92</v>
      </c>
      <c r="B62" s="45" t="s">
        <v>128</v>
      </c>
      <c r="C62" s="50" t="s">
        <v>89</v>
      </c>
      <c r="D62" s="45" t="s">
        <v>124</v>
      </c>
      <c r="E62" s="74">
        <v>70000</v>
      </c>
    </row>
    <row r="63" spans="1:5" ht="26.25" hidden="1" thickBot="1">
      <c r="A63" s="52" t="s">
        <v>92</v>
      </c>
      <c r="B63" s="45" t="s">
        <v>163</v>
      </c>
      <c r="C63" s="50" t="s">
        <v>89</v>
      </c>
      <c r="D63" s="45" t="s">
        <v>124</v>
      </c>
      <c r="E63" s="74">
        <v>0</v>
      </c>
    </row>
    <row r="64" spans="1:5" ht="13.5" thickBot="1">
      <c r="A64" s="58" t="s">
        <v>113</v>
      </c>
      <c r="B64" s="45" t="s">
        <v>129</v>
      </c>
      <c r="C64" s="50" t="s">
        <v>89</v>
      </c>
      <c r="D64" s="45" t="s">
        <v>124</v>
      </c>
      <c r="E64" s="74">
        <v>4704500</v>
      </c>
    </row>
    <row r="65" spans="1:5" ht="64.5" thickBot="1">
      <c r="A65" s="59" t="s">
        <v>114</v>
      </c>
      <c r="B65" s="45" t="s">
        <v>130</v>
      </c>
      <c r="C65" s="50" t="s">
        <v>89</v>
      </c>
      <c r="D65" s="45" t="s">
        <v>121</v>
      </c>
      <c r="E65" s="74">
        <f>1420700-20000</f>
        <v>1400700</v>
      </c>
    </row>
    <row r="66" spans="1:5" ht="26.25" thickBot="1">
      <c r="A66" s="59" t="s">
        <v>92</v>
      </c>
      <c r="B66" s="45" t="s">
        <v>131</v>
      </c>
      <c r="C66" s="50" t="s">
        <v>89</v>
      </c>
      <c r="D66" s="45" t="s">
        <v>121</v>
      </c>
      <c r="E66" s="74">
        <v>1071200</v>
      </c>
    </row>
    <row r="67" spans="1:5" ht="13.5" thickBot="1">
      <c r="A67" s="52" t="s">
        <v>158</v>
      </c>
      <c r="B67" s="45" t="s">
        <v>189</v>
      </c>
      <c r="C67" s="50" t="s">
        <v>89</v>
      </c>
      <c r="D67" s="45" t="s">
        <v>121</v>
      </c>
      <c r="E67" s="74">
        <v>580000</v>
      </c>
    </row>
    <row r="68" spans="1:5" ht="13.5" thickBot="1">
      <c r="A68" s="58" t="s">
        <v>132</v>
      </c>
      <c r="B68" s="45" t="s">
        <v>155</v>
      </c>
      <c r="C68" s="50" t="s">
        <v>89</v>
      </c>
      <c r="D68" s="45" t="s">
        <v>121</v>
      </c>
      <c r="E68" s="74">
        <f>6000+1000</f>
        <v>7000</v>
      </c>
    </row>
    <row r="69" spans="1:5" ht="13.5" thickBot="1">
      <c r="A69" s="80" t="s">
        <v>94</v>
      </c>
      <c r="B69" s="45" t="s">
        <v>182</v>
      </c>
      <c r="C69" s="50" t="s">
        <v>89</v>
      </c>
      <c r="D69" s="45" t="s">
        <v>121</v>
      </c>
      <c r="E69" s="74">
        <f>10000+20000</f>
        <v>30000</v>
      </c>
    </row>
    <row r="70" spans="1:5" ht="26.25" hidden="1" thickBot="1">
      <c r="A70" s="59" t="s">
        <v>92</v>
      </c>
      <c r="B70" s="45" t="s">
        <v>164</v>
      </c>
      <c r="C70" s="50" t="s">
        <v>89</v>
      </c>
      <c r="D70" s="45" t="s">
        <v>121</v>
      </c>
      <c r="E70" s="74">
        <v>0</v>
      </c>
    </row>
    <row r="71" spans="1:5" ht="77.25" thickBot="1">
      <c r="A71" s="51" t="s">
        <v>133</v>
      </c>
      <c r="B71" s="45" t="s">
        <v>134</v>
      </c>
      <c r="C71" s="50" t="s">
        <v>89</v>
      </c>
      <c r="D71" s="45" t="s">
        <v>121</v>
      </c>
      <c r="E71" s="74">
        <v>147200</v>
      </c>
    </row>
    <row r="72" spans="1:5" ht="77.25" thickBot="1">
      <c r="A72" s="52" t="s">
        <v>133</v>
      </c>
      <c r="B72" s="45" t="s">
        <v>135</v>
      </c>
      <c r="C72" s="50" t="s">
        <v>89</v>
      </c>
      <c r="D72" s="45" t="s">
        <v>121</v>
      </c>
      <c r="E72" s="74">
        <v>50600</v>
      </c>
    </row>
    <row r="73" spans="1:5" ht="26.25" thickBot="1">
      <c r="A73" s="59" t="s">
        <v>92</v>
      </c>
      <c r="B73" s="45" t="s">
        <v>165</v>
      </c>
      <c r="C73" s="50" t="s">
        <v>89</v>
      </c>
      <c r="D73" s="45"/>
      <c r="E73" s="74">
        <v>5000</v>
      </c>
    </row>
    <row r="74" spans="1:5" ht="77.25" thickBot="1">
      <c r="A74" s="51" t="s">
        <v>133</v>
      </c>
      <c r="B74" s="45" t="s">
        <v>137</v>
      </c>
      <c r="C74" s="50" t="s">
        <v>89</v>
      </c>
      <c r="D74" s="45"/>
      <c r="E74" s="74">
        <f>4768100+829200</f>
        <v>5597300</v>
      </c>
    </row>
    <row r="75" spans="1:5" ht="26.25" thickBot="1">
      <c r="A75" s="52" t="s">
        <v>136</v>
      </c>
      <c r="B75" s="45" t="s">
        <v>138</v>
      </c>
      <c r="C75" s="50" t="s">
        <v>89</v>
      </c>
      <c r="D75" s="45"/>
      <c r="E75" s="74">
        <v>49000</v>
      </c>
    </row>
    <row r="76" spans="1:5" ht="26.25" thickBot="1">
      <c r="A76" s="52" t="s">
        <v>136</v>
      </c>
      <c r="B76" s="45" t="s">
        <v>139</v>
      </c>
      <c r="C76" s="50" t="s">
        <v>89</v>
      </c>
      <c r="D76" s="45" t="s">
        <v>121</v>
      </c>
      <c r="E76" s="74">
        <v>30000</v>
      </c>
    </row>
    <row r="77" spans="1:5" ht="26.25" thickBot="1">
      <c r="A77" s="52" t="s">
        <v>136</v>
      </c>
      <c r="B77" s="45" t="s">
        <v>140</v>
      </c>
      <c r="C77" s="50" t="s">
        <v>89</v>
      </c>
      <c r="D77" s="45"/>
      <c r="E77" s="74">
        <v>10000</v>
      </c>
    </row>
    <row r="78" spans="1:5" ht="26.25" hidden="1" thickBot="1">
      <c r="A78" s="52" t="s">
        <v>136</v>
      </c>
      <c r="B78" s="45" t="s">
        <v>191</v>
      </c>
      <c r="C78" s="50" t="s">
        <v>89</v>
      </c>
      <c r="D78" s="45"/>
      <c r="E78" s="74"/>
    </row>
    <row r="79" spans="1:5" ht="77.25" thickBot="1">
      <c r="A79" s="51" t="s">
        <v>133</v>
      </c>
      <c r="B79" s="45" t="s">
        <v>141</v>
      </c>
      <c r="C79" s="50" t="s">
        <v>89</v>
      </c>
      <c r="D79" s="45"/>
      <c r="E79" s="74">
        <f>4051800+735000+11000</f>
        <v>4797800</v>
      </c>
    </row>
    <row r="80" spans="1:5" ht="26.25" thickBot="1">
      <c r="A80" s="52" t="s">
        <v>136</v>
      </c>
      <c r="B80" s="45" t="s">
        <v>142</v>
      </c>
      <c r="C80" s="50" t="s">
        <v>89</v>
      </c>
      <c r="D80" s="45" t="s">
        <v>121</v>
      </c>
      <c r="E80" s="74">
        <v>7000</v>
      </c>
    </row>
    <row r="81" spans="1:5" ht="26.25" thickBot="1">
      <c r="A81" s="52" t="s">
        <v>136</v>
      </c>
      <c r="B81" s="45" t="s">
        <v>143</v>
      </c>
      <c r="C81" s="50" t="s">
        <v>89</v>
      </c>
      <c r="D81" s="45" t="s">
        <v>121</v>
      </c>
      <c r="E81" s="74">
        <f>40000-11000</f>
        <v>29000</v>
      </c>
    </row>
    <row r="82" spans="1:5" ht="26.25" thickBot="1">
      <c r="A82" s="51" t="s">
        <v>144</v>
      </c>
      <c r="B82" s="45" t="s">
        <v>146</v>
      </c>
      <c r="C82" s="50" t="s">
        <v>89</v>
      </c>
      <c r="D82" s="45"/>
      <c r="E82" s="74">
        <v>120000</v>
      </c>
    </row>
    <row r="83" spans="1:5" ht="51.75" thickBot="1">
      <c r="A83" s="52" t="s">
        <v>145</v>
      </c>
      <c r="B83" s="45" t="s">
        <v>147</v>
      </c>
      <c r="C83" s="50" t="s">
        <v>89</v>
      </c>
      <c r="D83" s="45" t="s">
        <v>121</v>
      </c>
      <c r="E83" s="74">
        <v>10000</v>
      </c>
    </row>
    <row r="84" spans="1:5" ht="77.25" thickBot="1">
      <c r="A84" s="52" t="s">
        <v>133</v>
      </c>
      <c r="B84" s="45" t="s">
        <v>148</v>
      </c>
      <c r="C84" s="50" t="s">
        <v>89</v>
      </c>
      <c r="D84" s="45"/>
      <c r="E84" s="74">
        <f>755500+452400</f>
        <v>1207900</v>
      </c>
    </row>
    <row r="85" spans="1:5" ht="77.25" thickBot="1">
      <c r="A85" s="52" t="s">
        <v>133</v>
      </c>
      <c r="B85" s="45" t="s">
        <v>156</v>
      </c>
      <c r="C85" s="50" t="s">
        <v>89</v>
      </c>
      <c r="D85" s="45" t="s">
        <v>121</v>
      </c>
      <c r="E85" s="74">
        <f>222100+110200</f>
        <v>332300</v>
      </c>
    </row>
    <row r="86" spans="1:5" ht="29.25" customHeight="1" thickBot="1">
      <c r="A86" s="9" t="s">
        <v>44</v>
      </c>
      <c r="B86" s="12" t="s">
        <v>9</v>
      </c>
      <c r="C86" s="24" t="s">
        <v>9</v>
      </c>
      <c r="D86" s="24" t="s">
        <v>9</v>
      </c>
      <c r="E86" s="56">
        <f>SUM(E17:E85)</f>
        <v>45199054.269999996</v>
      </c>
    </row>
    <row r="87" ht="12.75">
      <c r="A87" s="3"/>
    </row>
    <row r="88" spans="1:4" ht="12.75">
      <c r="A88" s="3" t="s">
        <v>166</v>
      </c>
      <c r="B88" s="63"/>
      <c r="D88" t="s">
        <v>172</v>
      </c>
    </row>
    <row r="89" spans="1:3" ht="12.75">
      <c r="A89" s="3"/>
      <c r="B89" s="3"/>
      <c r="C89" s="3"/>
    </row>
    <row r="90" spans="1:4" ht="27.75" customHeight="1">
      <c r="A90" s="41"/>
      <c r="B90" s="3"/>
      <c r="C90" s="3"/>
      <c r="D90" s="41"/>
    </row>
  </sheetData>
  <sheetProtection/>
  <mergeCells count="5">
    <mergeCell ref="A16:E16"/>
    <mergeCell ref="E1:G1"/>
    <mergeCell ref="E2:G2"/>
    <mergeCell ref="A14:A15"/>
    <mergeCell ref="B14:B15"/>
  </mergeCells>
  <printOptions/>
  <pageMargins left="0.75" right="0.75" top="1" bottom="1" header="0.5" footer="0.5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10">
      <selection activeCell="C17" sqref="C17"/>
    </sheetView>
  </sheetViews>
  <sheetFormatPr defaultColWidth="9.00390625" defaultRowHeight="12.75"/>
  <cols>
    <col min="1" max="1" width="10.25390625" style="0" customWidth="1"/>
    <col min="2" max="2" width="26.25390625" style="0" customWidth="1"/>
    <col min="3" max="3" width="24.25390625" style="0" customWidth="1"/>
    <col min="4" max="4" width="12.75390625" style="0" customWidth="1"/>
    <col min="5" max="5" width="12.25390625" style="0" customWidth="1"/>
    <col min="6" max="6" width="19.875" style="0" customWidth="1"/>
  </cols>
  <sheetData>
    <row r="1" spans="4:6" ht="82.5" customHeight="1">
      <c r="D1" s="103" t="s">
        <v>186</v>
      </c>
      <c r="E1" s="129"/>
      <c r="F1" s="129"/>
    </row>
    <row r="2" spans="1:5" ht="12.75">
      <c r="A2" s="3"/>
      <c r="D2" s="103" t="s">
        <v>202</v>
      </c>
      <c r="E2" s="128"/>
    </row>
    <row r="3" ht="12.75">
      <c r="A3" s="1"/>
    </row>
    <row r="4" spans="1:4" ht="12.75">
      <c r="A4" s="3"/>
      <c r="D4" s="16" t="s">
        <v>0</v>
      </c>
    </row>
    <row r="5" spans="2:4" ht="12.75">
      <c r="B5" s="1"/>
      <c r="D5" s="16" t="s">
        <v>76</v>
      </c>
    </row>
    <row r="6" spans="1:4" ht="12.75">
      <c r="A6" s="1"/>
      <c r="D6" s="16" t="s">
        <v>82</v>
      </c>
    </row>
    <row r="7" spans="1:4" ht="12.75">
      <c r="A7" s="1"/>
      <c r="D7" s="16"/>
    </row>
    <row r="8" spans="1:4" ht="12.75">
      <c r="A8" s="2"/>
      <c r="B8" s="2"/>
      <c r="D8" s="16"/>
    </row>
    <row r="9" spans="1:4" ht="12.75">
      <c r="A9" s="1"/>
      <c r="D9" s="16"/>
    </row>
    <row r="10" ht="12.75">
      <c r="A10" s="3" t="s">
        <v>45</v>
      </c>
    </row>
    <row r="11" spans="1:5" ht="63" customHeight="1">
      <c r="A11" s="130" t="s">
        <v>292</v>
      </c>
      <c r="B11" s="131"/>
      <c r="C11" s="131"/>
      <c r="D11" s="131"/>
      <c r="E11" s="131"/>
    </row>
    <row r="12" spans="1:5" ht="10.5" customHeight="1">
      <c r="A12" s="29"/>
      <c r="B12" s="17"/>
      <c r="C12" s="17"/>
      <c r="D12" s="17"/>
      <c r="E12" s="17"/>
    </row>
    <row r="13" spans="3:5" ht="13.5" thickBot="1">
      <c r="C13" s="3" t="s">
        <v>46</v>
      </c>
      <c r="E13" s="5" t="s">
        <v>174</v>
      </c>
    </row>
    <row r="14" spans="1:5" ht="12.75">
      <c r="A14" s="99" t="s">
        <v>47</v>
      </c>
      <c r="B14" s="99" t="s">
        <v>48</v>
      </c>
      <c r="C14" s="7"/>
      <c r="D14" s="121" t="s">
        <v>6</v>
      </c>
      <c r="E14" s="134"/>
    </row>
    <row r="15" spans="1:5" ht="3" customHeight="1" thickBot="1">
      <c r="A15" s="133"/>
      <c r="B15" s="133"/>
      <c r="C15" s="32"/>
      <c r="D15" s="135"/>
      <c r="E15" s="136"/>
    </row>
    <row r="16" spans="1:5" ht="13.5" thickBot="1">
      <c r="A16" s="133"/>
      <c r="B16" s="133"/>
      <c r="C16" s="32"/>
      <c r="D16" s="109" t="s">
        <v>195</v>
      </c>
      <c r="E16" s="111"/>
    </row>
    <row r="17" spans="1:5" ht="18.75" customHeight="1" thickBot="1">
      <c r="A17" s="133"/>
      <c r="B17" s="133"/>
      <c r="C17" s="32" t="s">
        <v>4</v>
      </c>
      <c r="D17" s="99" t="s">
        <v>39</v>
      </c>
      <c r="E17" s="99" t="s">
        <v>24</v>
      </c>
    </row>
    <row r="18" spans="1:5" ht="13.5" hidden="1" thickBot="1">
      <c r="A18" s="100"/>
      <c r="B18" s="100"/>
      <c r="C18" s="27"/>
      <c r="D18" s="100"/>
      <c r="E18" s="100"/>
    </row>
    <row r="19" spans="1:5" ht="13.5" thickBot="1">
      <c r="A19" s="97" t="s">
        <v>49</v>
      </c>
      <c r="B19" s="108"/>
      <c r="C19" s="132"/>
      <c r="D19" s="108"/>
      <c r="E19" s="98"/>
    </row>
    <row r="20" spans="1:5" ht="13.5" hidden="1" thickBot="1">
      <c r="A20" s="71"/>
      <c r="B20" s="43"/>
      <c r="C20" s="45"/>
      <c r="D20" s="48"/>
      <c r="E20" s="48"/>
    </row>
    <row r="21" spans="1:5" ht="77.25" thickBot="1">
      <c r="A21" s="71">
        <v>1</v>
      </c>
      <c r="B21" s="43" t="s">
        <v>88</v>
      </c>
      <c r="C21" s="45" t="s">
        <v>87</v>
      </c>
      <c r="D21" s="57">
        <v>-1520</v>
      </c>
      <c r="E21" s="57">
        <v>-1520</v>
      </c>
    </row>
    <row r="22" spans="1:5" ht="13.5" thickBot="1">
      <c r="A22" s="71">
        <v>2</v>
      </c>
      <c r="B22" s="84" t="s">
        <v>94</v>
      </c>
      <c r="C22" s="45" t="s">
        <v>287</v>
      </c>
      <c r="D22" s="57">
        <v>1520</v>
      </c>
      <c r="E22" s="57">
        <v>1520</v>
      </c>
    </row>
    <row r="23" spans="1:5" ht="26.25" thickBot="1">
      <c r="A23" s="71">
        <v>3</v>
      </c>
      <c r="B23" s="52" t="s">
        <v>92</v>
      </c>
      <c r="C23" s="45" t="s">
        <v>122</v>
      </c>
      <c r="D23" s="57">
        <v>-145200</v>
      </c>
      <c r="E23" s="57">
        <v>-145200</v>
      </c>
    </row>
    <row r="24" spans="1:5" ht="38.25" customHeight="1" thickBot="1">
      <c r="A24" s="73">
        <v>4</v>
      </c>
      <c r="B24" s="52" t="s">
        <v>92</v>
      </c>
      <c r="C24" s="45" t="s">
        <v>161</v>
      </c>
      <c r="D24" s="48">
        <v>145200</v>
      </c>
      <c r="E24" s="48">
        <v>145200</v>
      </c>
    </row>
    <row r="25" spans="1:5" ht="64.5" thickBot="1">
      <c r="A25" s="71">
        <v>5</v>
      </c>
      <c r="B25" s="52" t="s">
        <v>114</v>
      </c>
      <c r="C25" s="45" t="s">
        <v>288</v>
      </c>
      <c r="D25" s="57">
        <v>-20000</v>
      </c>
      <c r="E25" s="57">
        <v>-20000</v>
      </c>
    </row>
    <row r="26" spans="1:5" ht="13.5" thickBot="1">
      <c r="A26" s="71">
        <v>6</v>
      </c>
      <c r="B26" s="53" t="s">
        <v>94</v>
      </c>
      <c r="C26" s="45" t="s">
        <v>182</v>
      </c>
      <c r="D26" s="48">
        <v>20000</v>
      </c>
      <c r="E26" s="48">
        <v>20000</v>
      </c>
    </row>
    <row r="27" spans="1:5" ht="13.5" hidden="1" thickBot="1">
      <c r="A27" s="71">
        <v>8</v>
      </c>
      <c r="B27" s="59"/>
      <c r="C27" s="45"/>
      <c r="D27" s="48"/>
      <c r="E27" s="48"/>
    </row>
    <row r="28" spans="1:5" ht="13.5" hidden="1" thickBot="1">
      <c r="A28" s="71">
        <v>9</v>
      </c>
      <c r="B28" s="59"/>
      <c r="C28" s="45"/>
      <c r="D28" s="48"/>
      <c r="E28" s="48"/>
    </row>
    <row r="29" spans="1:5" ht="13.5" hidden="1" thickBot="1">
      <c r="A29" s="71">
        <v>10</v>
      </c>
      <c r="B29" s="53"/>
      <c r="C29" s="45"/>
      <c r="D29" s="48"/>
      <c r="E29" s="48"/>
    </row>
    <row r="30" spans="1:5" ht="13.5" hidden="1" thickBot="1">
      <c r="A30" s="71">
        <v>11</v>
      </c>
      <c r="B30" s="52"/>
      <c r="C30" s="45"/>
      <c r="D30" s="48"/>
      <c r="E30" s="48"/>
    </row>
    <row r="31" spans="1:5" ht="13.5" hidden="1" thickBot="1">
      <c r="A31" s="71">
        <v>12</v>
      </c>
      <c r="B31" s="53"/>
      <c r="C31" s="45"/>
      <c r="D31" s="48"/>
      <c r="E31" s="48"/>
    </row>
    <row r="32" spans="1:5" ht="13.5" hidden="1" thickBot="1">
      <c r="A32" s="73">
        <v>13</v>
      </c>
      <c r="B32" s="52"/>
      <c r="C32" s="45"/>
      <c r="D32" s="48"/>
      <c r="E32" s="48"/>
    </row>
    <row r="33" spans="1:5" ht="13.5" hidden="1" thickBot="1">
      <c r="A33" s="73">
        <v>14</v>
      </c>
      <c r="B33" s="52"/>
      <c r="C33" s="45"/>
      <c r="D33" s="48"/>
      <c r="E33" s="48"/>
    </row>
    <row r="34" spans="1:5" ht="13.5" hidden="1" thickBot="1">
      <c r="A34" s="73">
        <v>15</v>
      </c>
      <c r="B34" s="52"/>
      <c r="C34" s="45"/>
      <c r="D34" s="48"/>
      <c r="E34" s="48"/>
    </row>
    <row r="35" spans="1:5" ht="13.5" hidden="1" thickBot="1">
      <c r="A35" s="73">
        <v>16</v>
      </c>
      <c r="B35" s="52"/>
      <c r="C35" s="45"/>
      <c r="D35" s="48"/>
      <c r="E35" s="48"/>
    </row>
    <row r="36" spans="1:5" ht="13.5" hidden="1" thickBot="1">
      <c r="A36" s="73">
        <v>17</v>
      </c>
      <c r="B36" s="52"/>
      <c r="C36" s="45"/>
      <c r="D36" s="48"/>
      <c r="E36" s="48"/>
    </row>
    <row r="37" spans="1:5" ht="13.5" hidden="1" thickBot="1">
      <c r="A37" s="73">
        <v>18</v>
      </c>
      <c r="B37" s="53"/>
      <c r="C37" s="45"/>
      <c r="D37" s="48"/>
      <c r="E37" s="48"/>
    </row>
    <row r="38" spans="1:5" ht="13.5" hidden="1" thickBot="1">
      <c r="A38" s="73">
        <v>19</v>
      </c>
      <c r="B38" s="51"/>
      <c r="C38" s="45"/>
      <c r="D38" s="48"/>
      <c r="E38" s="48"/>
    </row>
    <row r="39" spans="1:5" ht="13.5" hidden="1" thickBot="1">
      <c r="A39" s="73">
        <v>20</v>
      </c>
      <c r="B39" s="51"/>
      <c r="C39" s="45"/>
      <c r="D39" s="48"/>
      <c r="E39" s="48"/>
    </row>
    <row r="40" spans="1:5" ht="13.5" hidden="1" thickBot="1">
      <c r="A40" s="73">
        <v>21</v>
      </c>
      <c r="B40" s="51"/>
      <c r="C40" s="45"/>
      <c r="D40" s="48"/>
      <c r="E40" s="48"/>
    </row>
    <row r="41" spans="1:5" ht="13.5" hidden="1" thickBot="1">
      <c r="A41" s="73">
        <v>22</v>
      </c>
      <c r="B41" s="51"/>
      <c r="C41" s="45"/>
      <c r="D41" s="48"/>
      <c r="E41" s="48"/>
    </row>
    <row r="42" spans="1:5" ht="13.5" thickBot="1">
      <c r="A42" s="97" t="s">
        <v>50</v>
      </c>
      <c r="B42" s="98"/>
      <c r="C42" s="12" t="s">
        <v>9</v>
      </c>
      <c r="D42" s="56">
        <f>SUM(D20:D41)</f>
        <v>0</v>
      </c>
      <c r="E42" s="56">
        <f>SUM(E20:E41)</f>
        <v>0</v>
      </c>
    </row>
    <row r="43" spans="1:5" ht="13.5" thickBot="1">
      <c r="A43" s="97" t="s">
        <v>51</v>
      </c>
      <c r="B43" s="108"/>
      <c r="C43" s="108"/>
      <c r="D43" s="108"/>
      <c r="E43" s="98"/>
    </row>
    <row r="44" spans="1:5" ht="13.5" thickBot="1">
      <c r="A44" s="9"/>
      <c r="B44" s="10"/>
      <c r="C44" s="72"/>
      <c r="D44" s="10"/>
      <c r="E44" s="24" t="s">
        <v>9</v>
      </c>
    </row>
    <row r="45" spans="1:5" ht="13.5" thickBot="1">
      <c r="A45" s="9"/>
      <c r="B45" s="10"/>
      <c r="C45" s="9"/>
      <c r="D45" s="10"/>
      <c r="E45" s="24" t="s">
        <v>9</v>
      </c>
    </row>
    <row r="46" spans="1:5" ht="15.75" customHeight="1" thickBot="1">
      <c r="A46" s="97" t="s">
        <v>52</v>
      </c>
      <c r="B46" s="98"/>
      <c r="C46" s="12" t="s">
        <v>9</v>
      </c>
      <c r="D46" s="10"/>
      <c r="E46" s="24" t="s">
        <v>9</v>
      </c>
    </row>
    <row r="47" spans="1:5" ht="13.5" thickBot="1">
      <c r="A47" s="97" t="s">
        <v>53</v>
      </c>
      <c r="B47" s="98"/>
      <c r="C47" s="12" t="s">
        <v>9</v>
      </c>
      <c r="D47" s="56">
        <f>D42</f>
        <v>0</v>
      </c>
      <c r="E47" s="56">
        <f>E42</f>
        <v>0</v>
      </c>
    </row>
    <row r="48" ht="12.75">
      <c r="A48" s="3"/>
    </row>
    <row r="49" spans="1:4" ht="12.75">
      <c r="A49" s="3" t="s">
        <v>54</v>
      </c>
      <c r="C49" s="3"/>
      <c r="D49" t="s">
        <v>172</v>
      </c>
    </row>
    <row r="50" spans="1:4" ht="12.75">
      <c r="A50" s="3"/>
      <c r="C50" s="3"/>
      <c r="D50" s="3"/>
    </row>
    <row r="51" spans="1:5" ht="38.25" customHeight="1">
      <c r="A51" s="41"/>
      <c r="B51" s="33"/>
      <c r="C51" s="3"/>
      <c r="D51" s="41"/>
      <c r="E51" s="33"/>
    </row>
  </sheetData>
  <sheetProtection/>
  <mergeCells count="14">
    <mergeCell ref="A46:B46"/>
    <mergeCell ref="A47:B47"/>
    <mergeCell ref="D1:F1"/>
    <mergeCell ref="A11:E11"/>
    <mergeCell ref="A19:E19"/>
    <mergeCell ref="A14:A18"/>
    <mergeCell ref="B14:B18"/>
    <mergeCell ref="D14:E15"/>
    <mergeCell ref="D16:E16"/>
    <mergeCell ref="D17:D18"/>
    <mergeCell ref="E17:E18"/>
    <mergeCell ref="D2:E2"/>
    <mergeCell ref="A42:B42"/>
    <mergeCell ref="A43:E43"/>
  </mergeCells>
  <printOptions/>
  <pageMargins left="0.3937007874015748" right="0" top="0" bottom="0" header="0.31496062992125984" footer="0.31496062992125984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3" width="9.125" style="3" customWidth="1"/>
    <col min="4" max="4" width="11.875" style="3" customWidth="1"/>
    <col min="5" max="5" width="10.875" style="3" customWidth="1"/>
    <col min="6" max="7" width="9.125" style="3" customWidth="1"/>
    <col min="8" max="8" width="10.125" style="3" customWidth="1"/>
    <col min="9" max="9" width="13.25390625" style="3" customWidth="1"/>
    <col min="10" max="10" width="18.625" style="33" customWidth="1"/>
  </cols>
  <sheetData>
    <row r="1" spans="6:9" ht="88.5" customHeight="1">
      <c r="F1" s="103" t="s">
        <v>83</v>
      </c>
      <c r="G1" s="137"/>
      <c r="H1" s="137"/>
      <c r="I1" s="119"/>
    </row>
    <row r="2" spans="6:8" ht="18">
      <c r="F2" s="103" t="s">
        <v>203</v>
      </c>
      <c r="G2" s="104"/>
      <c r="H2" s="104"/>
    </row>
    <row r="4" spans="1:10" ht="27.75" customHeight="1">
      <c r="A4" s="138" t="s">
        <v>175</v>
      </c>
      <c r="B4" s="138"/>
      <c r="C4" s="138"/>
      <c r="D4" s="138"/>
      <c r="E4" s="138"/>
      <c r="F4" s="138"/>
      <c r="G4" s="138"/>
      <c r="H4" s="138"/>
      <c r="I4" s="138"/>
      <c r="J4" s="34"/>
    </row>
    <row r="5" spans="1:10" ht="15">
      <c r="A5" s="35"/>
      <c r="B5" s="35"/>
      <c r="C5" s="35"/>
      <c r="D5" s="35"/>
      <c r="E5" s="35"/>
      <c r="F5" s="35"/>
      <c r="G5" s="35"/>
      <c r="H5" s="35"/>
      <c r="I5" s="35"/>
      <c r="J5" s="34"/>
    </row>
    <row r="6" spans="1:10" ht="129" customHeight="1">
      <c r="A6" s="139"/>
      <c r="B6" s="139"/>
      <c r="C6" s="139"/>
      <c r="D6" s="139"/>
      <c r="E6" s="139"/>
      <c r="F6" s="139"/>
      <c r="G6" s="139"/>
      <c r="H6" s="139"/>
      <c r="I6" s="139"/>
      <c r="J6" s="76"/>
    </row>
    <row r="7" spans="1:10" ht="38.25" customHeight="1">
      <c r="A7" s="139"/>
      <c r="B7" s="139"/>
      <c r="C7" s="139"/>
      <c r="D7" s="139"/>
      <c r="E7" s="139"/>
      <c r="F7" s="139"/>
      <c r="G7" s="139"/>
      <c r="H7" s="139"/>
      <c r="I7" s="139"/>
      <c r="J7" s="139"/>
    </row>
    <row r="8" spans="1:10" ht="15" hidden="1">
      <c r="A8" s="139"/>
      <c r="B8" s="140"/>
      <c r="C8" s="140"/>
      <c r="D8" s="140"/>
      <c r="E8" s="140"/>
      <c r="F8" s="140"/>
      <c r="G8" s="140"/>
      <c r="H8" s="140"/>
      <c r="I8" s="140"/>
      <c r="J8" s="140"/>
    </row>
    <row r="9" spans="1:10" ht="15" hidden="1">
      <c r="A9" s="35"/>
      <c r="B9" s="35"/>
      <c r="C9" s="35"/>
      <c r="D9" s="35"/>
      <c r="E9" s="35"/>
      <c r="F9" s="35"/>
      <c r="G9" s="35"/>
      <c r="H9" s="35"/>
      <c r="I9" s="35"/>
      <c r="J9" s="34"/>
    </row>
    <row r="10" spans="1:10" ht="15" hidden="1">
      <c r="A10" s="35"/>
      <c r="B10" s="35"/>
      <c r="C10" s="35"/>
      <c r="D10" s="35"/>
      <c r="E10" s="35"/>
      <c r="F10" s="35"/>
      <c r="G10" s="35"/>
      <c r="H10" s="35"/>
      <c r="I10" s="35"/>
      <c r="J10" s="34"/>
    </row>
    <row r="11" spans="1:10" ht="15" hidden="1">
      <c r="A11" s="35"/>
      <c r="B11" s="35"/>
      <c r="C11" s="35"/>
      <c r="D11" s="35"/>
      <c r="E11" s="35"/>
      <c r="F11" s="35"/>
      <c r="G11" s="35"/>
      <c r="H11" s="35"/>
      <c r="I11" s="35"/>
      <c r="J11" s="34"/>
    </row>
    <row r="12" spans="1:10" ht="15" hidden="1">
      <c r="A12" s="35"/>
      <c r="B12" s="35"/>
      <c r="C12" s="35"/>
      <c r="D12" s="35"/>
      <c r="E12" s="35"/>
      <c r="F12" s="35"/>
      <c r="G12" s="35"/>
      <c r="H12" s="35"/>
      <c r="I12" s="35"/>
      <c r="J12" s="34"/>
    </row>
    <row r="13" spans="1:10" ht="15">
      <c r="A13" s="35" t="s">
        <v>55</v>
      </c>
      <c r="B13" s="35"/>
      <c r="C13" s="35"/>
      <c r="D13" s="35"/>
      <c r="E13" s="35" t="s">
        <v>1</v>
      </c>
      <c r="F13" s="35"/>
      <c r="G13" s="35" t="s">
        <v>172</v>
      </c>
      <c r="H13" s="36"/>
      <c r="I13" s="35"/>
      <c r="J13" s="34"/>
    </row>
    <row r="14" spans="1:10" ht="17.25" customHeight="1" hidden="1">
      <c r="A14" s="35"/>
      <c r="B14" s="35"/>
      <c r="C14" s="35"/>
      <c r="D14" s="35"/>
      <c r="E14" s="35"/>
      <c r="F14" s="35"/>
      <c r="G14" s="35"/>
      <c r="H14" s="35"/>
      <c r="I14" s="35"/>
      <c r="J14" s="34"/>
    </row>
    <row r="15" spans="1:10" ht="15">
      <c r="A15" s="35"/>
      <c r="B15" s="35"/>
      <c r="C15" s="35"/>
      <c r="D15" s="35"/>
      <c r="E15" s="35"/>
      <c r="F15" s="35"/>
      <c r="G15" s="35"/>
      <c r="H15" s="35"/>
      <c r="I15" s="35"/>
      <c r="J15" s="34"/>
    </row>
    <row r="16" spans="1:10" ht="15">
      <c r="A16" s="75" t="s">
        <v>176</v>
      </c>
      <c r="B16" s="75"/>
      <c r="C16" s="35"/>
      <c r="D16" s="35"/>
      <c r="E16" s="35"/>
      <c r="F16" s="35"/>
      <c r="G16" s="35"/>
      <c r="H16" s="35"/>
      <c r="I16" s="35"/>
      <c r="J16" s="34"/>
    </row>
    <row r="19" spans="1:9" ht="18.75">
      <c r="A19" s="41"/>
      <c r="B19" s="41"/>
      <c r="C19" s="41"/>
      <c r="D19" s="41"/>
      <c r="H19" s="42"/>
      <c r="I19" s="41"/>
    </row>
  </sheetData>
  <sheetProtection/>
  <mergeCells count="6">
    <mergeCell ref="F1:I1"/>
    <mergeCell ref="A4:I4"/>
    <mergeCell ref="A8:J8"/>
    <mergeCell ref="F2:H2"/>
    <mergeCell ref="A7:J7"/>
    <mergeCell ref="A6:I6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97"/>
  <sheetViews>
    <sheetView zoomScalePageLayoutView="0" workbookViewId="0" topLeftCell="A10">
      <selection activeCell="F18" sqref="F18"/>
    </sheetView>
  </sheetViews>
  <sheetFormatPr defaultColWidth="9.00390625" defaultRowHeight="12.75"/>
  <cols>
    <col min="1" max="1" width="15.75390625" style="0" customWidth="1"/>
    <col min="2" max="2" width="18.375" style="0" customWidth="1"/>
    <col min="3" max="3" width="11.875" style="0" customWidth="1"/>
    <col min="4" max="4" width="25.00390625" style="0" customWidth="1"/>
    <col min="5" max="5" width="14.25390625" style="0" hidden="1" customWidth="1"/>
    <col min="6" max="6" width="16.00390625" style="0" customWidth="1"/>
    <col min="7" max="7" width="18.625" style="0" customWidth="1"/>
    <col min="9" max="9" width="10.625" style="0" bestFit="1" customWidth="1"/>
  </cols>
  <sheetData>
    <row r="1" spans="5:7" ht="101.25" customHeight="1">
      <c r="E1" s="103" t="s">
        <v>187</v>
      </c>
      <c r="F1" s="119"/>
      <c r="G1" s="119"/>
    </row>
    <row r="2" spans="1:7" ht="12.75">
      <c r="A2" s="3"/>
      <c r="E2" s="103" t="s">
        <v>203</v>
      </c>
      <c r="F2" s="104"/>
      <c r="G2" s="104"/>
    </row>
    <row r="3" ht="12.75">
      <c r="A3" s="1"/>
    </row>
    <row r="4" spans="2:6" ht="12.75">
      <c r="B4" s="13" t="s">
        <v>197</v>
      </c>
      <c r="C4" s="95"/>
      <c r="D4" s="95"/>
      <c r="E4" s="95"/>
      <c r="F4" s="95"/>
    </row>
    <row r="5" spans="1:256" ht="12.75">
      <c r="A5" s="3"/>
      <c r="B5" s="3" t="s">
        <v>78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2:6" ht="12.75">
      <c r="B6" s="16" t="s">
        <v>56</v>
      </c>
      <c r="C6" s="95"/>
      <c r="D6" s="95"/>
      <c r="E6" s="95"/>
      <c r="F6" s="95"/>
    </row>
    <row r="7" spans="1:3" ht="12.75">
      <c r="A7" s="15"/>
      <c r="C7" s="40" t="s">
        <v>290</v>
      </c>
    </row>
    <row r="8" ht="13.5" thickBot="1">
      <c r="G8" s="5" t="s">
        <v>57</v>
      </c>
    </row>
    <row r="9" spans="1:7" ht="12.75">
      <c r="A9" s="121" t="s">
        <v>66</v>
      </c>
      <c r="B9" s="134"/>
      <c r="C9" s="7" t="s">
        <v>73</v>
      </c>
      <c r="D9" s="7"/>
      <c r="E9" s="7"/>
      <c r="F9" s="121"/>
      <c r="G9" s="134"/>
    </row>
    <row r="10" spans="1:7" ht="13.5" thickBot="1">
      <c r="A10" s="141"/>
      <c r="B10" s="142"/>
      <c r="C10" s="32" t="s">
        <v>75</v>
      </c>
      <c r="D10" s="32" t="s">
        <v>58</v>
      </c>
      <c r="E10" s="32"/>
      <c r="F10" s="135" t="s">
        <v>6</v>
      </c>
      <c r="G10" s="136"/>
    </row>
    <row r="11" spans="1:7" ht="13.5" thickBot="1">
      <c r="A11" s="135"/>
      <c r="B11" s="136"/>
      <c r="C11" s="27"/>
      <c r="D11" s="24" t="s">
        <v>59</v>
      </c>
      <c r="E11" s="27"/>
      <c r="F11" s="109" t="s">
        <v>195</v>
      </c>
      <c r="G11" s="111"/>
    </row>
    <row r="12" spans="1:7" ht="12.75">
      <c r="A12" s="99" t="s">
        <v>42</v>
      </c>
      <c r="B12" s="99" t="s">
        <v>60</v>
      </c>
      <c r="C12" s="99"/>
      <c r="D12" s="151"/>
      <c r="E12" s="151"/>
      <c r="F12" s="99" t="s">
        <v>39</v>
      </c>
      <c r="G12" s="99" t="s">
        <v>24</v>
      </c>
    </row>
    <row r="13" spans="1:7" ht="12.75">
      <c r="A13" s="133"/>
      <c r="B13" s="133"/>
      <c r="C13" s="133"/>
      <c r="D13" s="152"/>
      <c r="E13" s="152"/>
      <c r="F13" s="143"/>
      <c r="G13" s="145"/>
    </row>
    <row r="14" spans="1:7" ht="13.5" thickBot="1">
      <c r="A14" s="100"/>
      <c r="B14" s="100"/>
      <c r="C14" s="100"/>
      <c r="D14" s="153"/>
      <c r="E14" s="153"/>
      <c r="F14" s="144"/>
      <c r="G14" s="146"/>
    </row>
    <row r="15" spans="1:7" ht="13.5" thickBot="1">
      <c r="A15" s="97" t="s">
        <v>61</v>
      </c>
      <c r="B15" s="108"/>
      <c r="C15" s="108"/>
      <c r="D15" s="108"/>
      <c r="E15" s="108"/>
      <c r="F15" s="108"/>
      <c r="G15" s="98"/>
    </row>
    <row r="16" spans="1:9" ht="51.75" thickBot="1">
      <c r="A16" s="43" t="s">
        <v>85</v>
      </c>
      <c r="B16" s="60" t="s">
        <v>149</v>
      </c>
      <c r="C16" s="61" t="s">
        <v>121</v>
      </c>
      <c r="D16" s="45" t="s">
        <v>86</v>
      </c>
      <c r="E16" s="44"/>
      <c r="F16" s="74">
        <f>822700+70000</f>
        <v>892700</v>
      </c>
      <c r="G16" s="74">
        <f>822700+70000</f>
        <v>892700</v>
      </c>
      <c r="I16" s="86">
        <f>F16+F17+F18+F20</f>
        <v>6086680</v>
      </c>
    </row>
    <row r="17" spans="1:7" ht="141" thickBot="1">
      <c r="A17" s="43" t="s">
        <v>88</v>
      </c>
      <c r="B17" s="60" t="s">
        <v>149</v>
      </c>
      <c r="C17" s="61" t="s">
        <v>121</v>
      </c>
      <c r="D17" s="45" t="s">
        <v>87</v>
      </c>
      <c r="E17" s="44"/>
      <c r="F17" s="74">
        <f>248500+21100</f>
        <v>269600</v>
      </c>
      <c r="G17" s="74">
        <f>248500+21100</f>
        <v>269600</v>
      </c>
    </row>
    <row r="18" spans="1:7" ht="64.5" thickBot="1">
      <c r="A18" s="51" t="s">
        <v>90</v>
      </c>
      <c r="B18" s="60" t="s">
        <v>149</v>
      </c>
      <c r="C18" s="61" t="s">
        <v>121</v>
      </c>
      <c r="D18" s="45" t="s">
        <v>96</v>
      </c>
      <c r="E18" s="44"/>
      <c r="F18" s="74">
        <v>3783300</v>
      </c>
      <c r="G18" s="74">
        <v>3783300</v>
      </c>
    </row>
    <row r="19" spans="1:7" ht="102.75" thickBot="1">
      <c r="A19" s="52" t="s">
        <v>170</v>
      </c>
      <c r="B19" s="60" t="s">
        <v>149</v>
      </c>
      <c r="C19" s="61" t="s">
        <v>121</v>
      </c>
      <c r="D19" s="45" t="s">
        <v>169</v>
      </c>
      <c r="E19" s="44"/>
      <c r="F19" s="74">
        <v>0</v>
      </c>
      <c r="G19" s="74">
        <v>0</v>
      </c>
    </row>
    <row r="20" spans="1:7" ht="153.75" thickBot="1">
      <c r="A20" s="52" t="s">
        <v>91</v>
      </c>
      <c r="B20" s="60" t="s">
        <v>149</v>
      </c>
      <c r="C20" s="61" t="s">
        <v>121</v>
      </c>
      <c r="D20" s="46" t="s">
        <v>97</v>
      </c>
      <c r="E20" s="44"/>
      <c r="F20" s="74">
        <f>1142600-1520</f>
        <v>1141080</v>
      </c>
      <c r="G20" s="74">
        <f>1142600-1520</f>
        <v>1141080</v>
      </c>
    </row>
    <row r="21" spans="1:7" ht="39" thickBot="1">
      <c r="A21" s="52" t="s">
        <v>92</v>
      </c>
      <c r="B21" s="60" t="s">
        <v>149</v>
      </c>
      <c r="C21" s="61" t="s">
        <v>121</v>
      </c>
      <c r="D21" s="46" t="s">
        <v>98</v>
      </c>
      <c r="E21" s="44"/>
      <c r="F21" s="74">
        <v>0</v>
      </c>
      <c r="G21" s="74">
        <v>0</v>
      </c>
    </row>
    <row r="22" spans="1:7" ht="39" hidden="1" thickBot="1">
      <c r="A22" s="52" t="s">
        <v>158</v>
      </c>
      <c r="B22" s="60" t="s">
        <v>149</v>
      </c>
      <c r="C22" s="61" t="s">
        <v>121</v>
      </c>
      <c r="D22" s="46" t="s">
        <v>157</v>
      </c>
      <c r="E22" s="44"/>
      <c r="F22" s="74"/>
      <c r="G22" s="74"/>
    </row>
    <row r="23" spans="1:7" ht="64.5" thickBot="1">
      <c r="A23" s="53" t="s">
        <v>93</v>
      </c>
      <c r="B23" s="60" t="s">
        <v>149</v>
      </c>
      <c r="C23" s="61" t="s">
        <v>121</v>
      </c>
      <c r="D23" s="46" t="s">
        <v>99</v>
      </c>
      <c r="E23" s="44"/>
      <c r="F23" s="74">
        <v>174700</v>
      </c>
      <c r="G23" s="74">
        <v>174700</v>
      </c>
    </row>
    <row r="24" spans="1:7" ht="26.25" thickBot="1">
      <c r="A24" s="84" t="s">
        <v>132</v>
      </c>
      <c r="B24" s="60" t="s">
        <v>149</v>
      </c>
      <c r="C24" s="61" t="s">
        <v>121</v>
      </c>
      <c r="D24" s="45" t="s">
        <v>177</v>
      </c>
      <c r="E24" s="44"/>
      <c r="F24" s="74">
        <f>4200</f>
        <v>4200</v>
      </c>
      <c r="G24" s="74">
        <f>4200</f>
        <v>4200</v>
      </c>
    </row>
    <row r="25" spans="1:7" ht="26.25" thickBot="1">
      <c r="A25" s="53" t="s">
        <v>94</v>
      </c>
      <c r="B25" s="60" t="s">
        <v>149</v>
      </c>
      <c r="C25" s="61" t="s">
        <v>121</v>
      </c>
      <c r="D25" s="45" t="s">
        <v>100</v>
      </c>
      <c r="E25" s="44"/>
      <c r="F25" s="74">
        <v>6100</v>
      </c>
      <c r="G25" s="74">
        <v>6100</v>
      </c>
    </row>
    <row r="26" spans="1:7" ht="39" thickBot="1">
      <c r="A26" s="52" t="s">
        <v>92</v>
      </c>
      <c r="B26" s="60" t="s">
        <v>149</v>
      </c>
      <c r="C26" s="61">
        <v>121003038</v>
      </c>
      <c r="D26" s="46" t="s">
        <v>101</v>
      </c>
      <c r="E26" s="44"/>
      <c r="F26" s="74">
        <v>3800</v>
      </c>
      <c r="G26" s="74">
        <v>3800</v>
      </c>
    </row>
    <row r="27" spans="1:7" ht="39" thickBot="1">
      <c r="A27" s="52" t="s">
        <v>95</v>
      </c>
      <c r="B27" s="60" t="s">
        <v>149</v>
      </c>
      <c r="C27" s="61" t="s">
        <v>121</v>
      </c>
      <c r="D27" s="46" t="s">
        <v>102</v>
      </c>
      <c r="E27" s="44"/>
      <c r="F27" s="74">
        <v>74600</v>
      </c>
      <c r="G27" s="74">
        <v>74600</v>
      </c>
    </row>
    <row r="28" spans="1:7" ht="39" thickBot="1">
      <c r="A28" s="52" t="s">
        <v>95</v>
      </c>
      <c r="B28" s="60" t="s">
        <v>149</v>
      </c>
      <c r="C28" s="61" t="s">
        <v>121</v>
      </c>
      <c r="D28" s="45" t="s">
        <v>103</v>
      </c>
      <c r="E28" s="44"/>
      <c r="F28" s="74">
        <v>101100</v>
      </c>
      <c r="G28" s="74">
        <v>101100</v>
      </c>
    </row>
    <row r="29" spans="1:7" ht="26.25" thickBot="1">
      <c r="A29" s="52" t="s">
        <v>194</v>
      </c>
      <c r="B29" s="60" t="s">
        <v>149</v>
      </c>
      <c r="C29" s="61" t="s">
        <v>121</v>
      </c>
      <c r="D29" s="45" t="s">
        <v>196</v>
      </c>
      <c r="E29" s="44"/>
      <c r="F29" s="74">
        <f>250000+600000</f>
        <v>850000</v>
      </c>
      <c r="G29" s="74">
        <f>250000+600000</f>
        <v>850000</v>
      </c>
    </row>
    <row r="30" spans="1:7" ht="26.25" thickBot="1">
      <c r="A30" s="51" t="s">
        <v>104</v>
      </c>
      <c r="B30" s="60" t="s">
        <v>149</v>
      </c>
      <c r="C30" s="61" t="s">
        <v>121</v>
      </c>
      <c r="D30" s="45" t="s">
        <v>106</v>
      </c>
      <c r="E30" s="44"/>
      <c r="F30" s="74">
        <v>10000</v>
      </c>
      <c r="G30" s="74">
        <v>10000</v>
      </c>
    </row>
    <row r="31" spans="1:7" ht="166.5" thickBot="1">
      <c r="A31" s="52" t="s">
        <v>105</v>
      </c>
      <c r="B31" s="60" t="s">
        <v>149</v>
      </c>
      <c r="C31" s="61" t="s">
        <v>121</v>
      </c>
      <c r="D31" s="45" t="s">
        <v>107</v>
      </c>
      <c r="E31" s="44"/>
      <c r="F31" s="74">
        <v>70000</v>
      </c>
      <c r="G31" s="74">
        <v>70000</v>
      </c>
    </row>
    <row r="32" spans="1:7" ht="39" thickBot="1">
      <c r="A32" s="52" t="s">
        <v>92</v>
      </c>
      <c r="B32" s="60" t="s">
        <v>149</v>
      </c>
      <c r="C32" s="61" t="s">
        <v>121</v>
      </c>
      <c r="D32" s="45" t="s">
        <v>108</v>
      </c>
      <c r="E32" s="44"/>
      <c r="F32" s="74">
        <f>15000+75000</f>
        <v>90000</v>
      </c>
      <c r="G32" s="74">
        <f>15000+75000</f>
        <v>90000</v>
      </c>
    </row>
    <row r="33" spans="1:7" ht="39" thickBot="1">
      <c r="A33" s="52" t="s">
        <v>92</v>
      </c>
      <c r="B33" s="60" t="s">
        <v>149</v>
      </c>
      <c r="C33" s="61" t="s">
        <v>121</v>
      </c>
      <c r="D33" s="45" t="s">
        <v>109</v>
      </c>
      <c r="E33" s="44"/>
      <c r="F33" s="74">
        <v>90000</v>
      </c>
      <c r="G33" s="74">
        <v>90000</v>
      </c>
    </row>
    <row r="34" spans="1:7" ht="39" thickBot="1">
      <c r="A34" s="52" t="s">
        <v>92</v>
      </c>
      <c r="B34" s="60" t="s">
        <v>149</v>
      </c>
      <c r="C34" s="61" t="s">
        <v>121</v>
      </c>
      <c r="D34" s="45" t="s">
        <v>110</v>
      </c>
      <c r="E34" s="44"/>
      <c r="F34" s="74">
        <v>1000</v>
      </c>
      <c r="G34" s="74">
        <v>1000</v>
      </c>
    </row>
    <row r="35" spans="1:7" ht="39" thickBot="1">
      <c r="A35" s="52" t="s">
        <v>92</v>
      </c>
      <c r="B35" s="60" t="s">
        <v>149</v>
      </c>
      <c r="C35" s="61" t="s">
        <v>121</v>
      </c>
      <c r="D35" s="45" t="s">
        <v>111</v>
      </c>
      <c r="E35" s="44"/>
      <c r="F35" s="74">
        <f>50000+50000</f>
        <v>100000</v>
      </c>
      <c r="G35" s="74">
        <f>50000+50000</f>
        <v>100000</v>
      </c>
    </row>
    <row r="36" spans="1:7" ht="39" thickBot="1">
      <c r="A36" s="52" t="s">
        <v>92</v>
      </c>
      <c r="B36" s="60" t="s">
        <v>149</v>
      </c>
      <c r="C36" s="61" t="s">
        <v>121</v>
      </c>
      <c r="D36" s="45" t="s">
        <v>112</v>
      </c>
      <c r="E36" s="44"/>
      <c r="F36" s="74">
        <f>616400+150000</f>
        <v>766400</v>
      </c>
      <c r="G36" s="74">
        <f>616400+150000</f>
        <v>766400</v>
      </c>
    </row>
    <row r="37" spans="1:7" ht="39" thickBot="1">
      <c r="A37" s="52" t="s">
        <v>92</v>
      </c>
      <c r="B37" s="60" t="s">
        <v>149</v>
      </c>
      <c r="C37" s="61" t="s">
        <v>121</v>
      </c>
      <c r="D37" s="45" t="s">
        <v>159</v>
      </c>
      <c r="E37" s="44"/>
      <c r="F37" s="74">
        <v>1000</v>
      </c>
      <c r="G37" s="74">
        <v>1000</v>
      </c>
    </row>
    <row r="38" spans="1:7" ht="39" thickBot="1">
      <c r="A38" s="52" t="s">
        <v>92</v>
      </c>
      <c r="B38" s="60" t="s">
        <v>149</v>
      </c>
      <c r="C38" s="61" t="s">
        <v>121</v>
      </c>
      <c r="D38" s="45" t="s">
        <v>167</v>
      </c>
      <c r="E38" s="44"/>
      <c r="F38" s="74">
        <f>5000+5000+50000</f>
        <v>60000</v>
      </c>
      <c r="G38" s="74">
        <f>5000+5000+50000</f>
        <v>60000</v>
      </c>
    </row>
    <row r="39" spans="1:7" ht="39" hidden="1" thickBot="1">
      <c r="A39" s="52" t="s">
        <v>158</v>
      </c>
      <c r="B39" s="60" t="s">
        <v>149</v>
      </c>
      <c r="C39" s="61" t="s">
        <v>121</v>
      </c>
      <c r="D39" s="45" t="s">
        <v>178</v>
      </c>
      <c r="E39" s="44"/>
      <c r="F39" s="74">
        <v>0</v>
      </c>
      <c r="G39" s="74">
        <v>0</v>
      </c>
    </row>
    <row r="40" spans="1:7" ht="26.25" thickBot="1">
      <c r="A40" s="58" t="s">
        <v>94</v>
      </c>
      <c r="B40" s="60" t="s">
        <v>149</v>
      </c>
      <c r="C40" s="61" t="s">
        <v>121</v>
      </c>
      <c r="D40" s="45" t="s">
        <v>115</v>
      </c>
      <c r="E40" s="44"/>
      <c r="F40" s="74">
        <f>5000-5000+50000</f>
        <v>50000</v>
      </c>
      <c r="G40" s="74">
        <f>5000-5000+50000</f>
        <v>50000</v>
      </c>
    </row>
    <row r="41" spans="1:7" ht="64.5" thickBot="1">
      <c r="A41" s="55" t="s">
        <v>90</v>
      </c>
      <c r="B41" s="60" t="s">
        <v>149</v>
      </c>
      <c r="C41" s="45" t="s">
        <v>181</v>
      </c>
      <c r="D41" s="45" t="s">
        <v>116</v>
      </c>
      <c r="E41" s="44"/>
      <c r="F41" s="74">
        <v>272400</v>
      </c>
      <c r="G41" s="74">
        <v>272400</v>
      </c>
    </row>
    <row r="42" spans="1:7" ht="153.75" thickBot="1">
      <c r="A42" s="53" t="s">
        <v>91</v>
      </c>
      <c r="B42" s="60" t="s">
        <v>149</v>
      </c>
      <c r="C42" s="45" t="s">
        <v>181</v>
      </c>
      <c r="D42" s="45" t="s">
        <v>117</v>
      </c>
      <c r="E42" s="44"/>
      <c r="F42" s="74">
        <v>82300</v>
      </c>
      <c r="G42" s="74">
        <v>82300</v>
      </c>
    </row>
    <row r="43" spans="1:7" ht="39" thickBot="1">
      <c r="A43" s="51" t="s">
        <v>92</v>
      </c>
      <c r="B43" s="60" t="s">
        <v>149</v>
      </c>
      <c r="C43" s="61" t="s">
        <v>121</v>
      </c>
      <c r="D43" s="45" t="s">
        <v>160</v>
      </c>
      <c r="E43" s="44"/>
      <c r="F43" s="74">
        <v>5000</v>
      </c>
      <c r="G43" s="74">
        <v>5000</v>
      </c>
    </row>
    <row r="44" spans="1:7" ht="39" thickBot="1">
      <c r="A44" s="52" t="s">
        <v>92</v>
      </c>
      <c r="B44" s="60" t="s">
        <v>149</v>
      </c>
      <c r="C44" s="61" t="s">
        <v>121</v>
      </c>
      <c r="D44" s="45" t="s">
        <v>118</v>
      </c>
      <c r="E44" s="44"/>
      <c r="F44" s="74">
        <v>5000</v>
      </c>
      <c r="G44" s="74">
        <v>5000</v>
      </c>
    </row>
    <row r="45" spans="1:7" ht="166.5" thickBot="1">
      <c r="A45" s="53" t="s">
        <v>105</v>
      </c>
      <c r="B45" s="60" t="s">
        <v>149</v>
      </c>
      <c r="C45" s="61" t="s">
        <v>121</v>
      </c>
      <c r="D45" s="45" t="s">
        <v>119</v>
      </c>
      <c r="E45" s="44"/>
      <c r="F45" s="74">
        <v>200000</v>
      </c>
      <c r="G45" s="74">
        <v>200000</v>
      </c>
    </row>
    <row r="46" spans="1:7" ht="39" thickBot="1">
      <c r="A46" s="52" t="s">
        <v>92</v>
      </c>
      <c r="B46" s="60" t="s">
        <v>149</v>
      </c>
      <c r="C46" s="61" t="s">
        <v>121</v>
      </c>
      <c r="D46" s="45" t="s">
        <v>120</v>
      </c>
      <c r="E46" s="44"/>
      <c r="F46" s="74">
        <v>11000</v>
      </c>
      <c r="G46" s="74">
        <v>11000</v>
      </c>
    </row>
    <row r="47" spans="1:7" ht="39" thickBot="1">
      <c r="A47" s="51" t="s">
        <v>92</v>
      </c>
      <c r="B47" s="60" t="s">
        <v>149</v>
      </c>
      <c r="C47" s="61" t="s">
        <v>121</v>
      </c>
      <c r="D47" s="45" t="s">
        <v>122</v>
      </c>
      <c r="E47" s="44"/>
      <c r="F47" s="74">
        <f>7357900+3671046.72-145200</f>
        <v>10883746.72</v>
      </c>
      <c r="G47" s="74">
        <f>7357900+3671046.72-145200</f>
        <v>10883746.72</v>
      </c>
    </row>
    <row r="48" spans="1:7" ht="39" hidden="1" thickBot="1">
      <c r="A48" s="52" t="s">
        <v>92</v>
      </c>
      <c r="B48" s="60" t="s">
        <v>149</v>
      </c>
      <c r="C48" s="61">
        <v>121002012</v>
      </c>
      <c r="D48" s="45" t="s">
        <v>168</v>
      </c>
      <c r="E48" s="44"/>
      <c r="F48" s="74">
        <v>0</v>
      </c>
      <c r="G48" s="74">
        <v>0</v>
      </c>
    </row>
    <row r="49" spans="1:7" ht="39" hidden="1" thickBot="1">
      <c r="A49" s="52" t="s">
        <v>92</v>
      </c>
      <c r="B49" s="60" t="s">
        <v>149</v>
      </c>
      <c r="C49" s="61">
        <v>121002012</v>
      </c>
      <c r="D49" s="45" t="s">
        <v>123</v>
      </c>
      <c r="E49" s="44"/>
      <c r="F49" s="74">
        <v>0</v>
      </c>
      <c r="G49" s="74">
        <v>0</v>
      </c>
    </row>
    <row r="50" spans="1:7" ht="39" thickBot="1">
      <c r="A50" s="52" t="s">
        <v>92</v>
      </c>
      <c r="B50" s="60" t="s">
        <v>149</v>
      </c>
      <c r="C50" s="61" t="s">
        <v>121</v>
      </c>
      <c r="D50" s="45" t="s">
        <v>125</v>
      </c>
      <c r="E50" s="44"/>
      <c r="F50" s="74">
        <f>175000+225000</f>
        <v>400000</v>
      </c>
      <c r="G50" s="74">
        <f>175000+225000</f>
        <v>400000</v>
      </c>
    </row>
    <row r="51" spans="1:7" ht="39" thickBot="1">
      <c r="A51" s="52" t="s">
        <v>92</v>
      </c>
      <c r="B51" s="60" t="s">
        <v>149</v>
      </c>
      <c r="C51" s="61" t="s">
        <v>121</v>
      </c>
      <c r="D51" s="45" t="s">
        <v>161</v>
      </c>
      <c r="E51" s="44"/>
      <c r="F51" s="74">
        <f>50000+110000+145200</f>
        <v>305200</v>
      </c>
      <c r="G51" s="74">
        <f>50000+110000+145200</f>
        <v>305200</v>
      </c>
    </row>
    <row r="52" spans="1:7" ht="39" thickBot="1">
      <c r="A52" s="52" t="s">
        <v>92</v>
      </c>
      <c r="B52" s="60" t="s">
        <v>149</v>
      </c>
      <c r="C52" s="61" t="s">
        <v>121</v>
      </c>
      <c r="D52" s="45" t="s">
        <v>188</v>
      </c>
      <c r="E52" s="44"/>
      <c r="F52" s="74">
        <v>10000</v>
      </c>
      <c r="G52" s="74">
        <v>10000</v>
      </c>
    </row>
    <row r="53" spans="1:7" ht="39" thickBot="1">
      <c r="A53" s="52" t="s">
        <v>92</v>
      </c>
      <c r="B53" s="60" t="s">
        <v>149</v>
      </c>
      <c r="C53" s="61" t="s">
        <v>121</v>
      </c>
      <c r="D53" s="45" t="s">
        <v>126</v>
      </c>
      <c r="E53" s="44"/>
      <c r="F53" s="74">
        <f>10000+591927.55</f>
        <v>601927.55</v>
      </c>
      <c r="G53" s="74">
        <f>10000+591927.55</f>
        <v>601927.55</v>
      </c>
    </row>
    <row r="54" spans="1:7" ht="39" thickBot="1">
      <c r="A54" s="52" t="s">
        <v>158</v>
      </c>
      <c r="B54" s="60" t="s">
        <v>149</v>
      </c>
      <c r="C54" s="61" t="s">
        <v>121</v>
      </c>
      <c r="D54" s="45" t="s">
        <v>162</v>
      </c>
      <c r="E54" s="44"/>
      <c r="F54" s="74">
        <v>1017500</v>
      </c>
      <c r="G54" s="74">
        <v>1017500</v>
      </c>
    </row>
    <row r="55" spans="1:7" ht="39" thickBot="1">
      <c r="A55" s="52" t="s">
        <v>92</v>
      </c>
      <c r="B55" s="60" t="s">
        <v>149</v>
      </c>
      <c r="C55" s="61" t="s">
        <v>121</v>
      </c>
      <c r="D55" s="45" t="s">
        <v>171</v>
      </c>
      <c r="E55" s="44"/>
      <c r="F55" s="74">
        <v>50000</v>
      </c>
      <c r="G55" s="74">
        <v>50000</v>
      </c>
    </row>
    <row r="56" spans="1:7" ht="39" thickBot="1">
      <c r="A56" s="51" t="s">
        <v>92</v>
      </c>
      <c r="B56" s="60" t="s">
        <v>149</v>
      </c>
      <c r="C56" s="61" t="s">
        <v>121</v>
      </c>
      <c r="D56" s="45" t="s">
        <v>127</v>
      </c>
      <c r="E56" s="44"/>
      <c r="F56" s="74">
        <f>10000+50000</f>
        <v>60000</v>
      </c>
      <c r="G56" s="74">
        <f>10000+50000</f>
        <v>60000</v>
      </c>
    </row>
    <row r="57" spans="1:7" ht="39" thickBot="1">
      <c r="A57" s="52" t="s">
        <v>92</v>
      </c>
      <c r="B57" s="60" t="s">
        <v>149</v>
      </c>
      <c r="C57" s="61" t="s">
        <v>121</v>
      </c>
      <c r="D57" s="45" t="s">
        <v>128</v>
      </c>
      <c r="E57" s="44"/>
      <c r="F57" s="74">
        <v>70000</v>
      </c>
      <c r="G57" s="74">
        <v>70000</v>
      </c>
    </row>
    <row r="58" spans="1:7" ht="39" hidden="1" thickBot="1">
      <c r="A58" s="52" t="s">
        <v>92</v>
      </c>
      <c r="B58" s="60" t="s">
        <v>149</v>
      </c>
      <c r="C58" s="61" t="s">
        <v>121</v>
      </c>
      <c r="D58" s="45" t="s">
        <v>163</v>
      </c>
      <c r="E58" s="44"/>
      <c r="F58" s="74">
        <v>0</v>
      </c>
      <c r="G58" s="74">
        <v>0</v>
      </c>
    </row>
    <row r="59" spans="1:7" ht="179.25" thickBot="1">
      <c r="A59" s="51" t="s">
        <v>133</v>
      </c>
      <c r="B59" s="60" t="s">
        <v>149</v>
      </c>
      <c r="C59" s="61" t="s">
        <v>121</v>
      </c>
      <c r="D59" s="45" t="s">
        <v>134</v>
      </c>
      <c r="E59" s="44"/>
      <c r="F59" s="74">
        <v>147200</v>
      </c>
      <c r="G59" s="74">
        <v>147200</v>
      </c>
    </row>
    <row r="60" spans="1:7" ht="179.25" thickBot="1">
      <c r="A60" s="52" t="s">
        <v>133</v>
      </c>
      <c r="B60" s="60" t="s">
        <v>149</v>
      </c>
      <c r="C60" s="61" t="s">
        <v>121</v>
      </c>
      <c r="D60" s="45" t="s">
        <v>135</v>
      </c>
      <c r="E60" s="44"/>
      <c r="F60" s="74">
        <v>50600</v>
      </c>
      <c r="G60" s="74">
        <v>50600</v>
      </c>
    </row>
    <row r="61" spans="1:7" ht="39" thickBot="1">
      <c r="A61" s="52" t="s">
        <v>92</v>
      </c>
      <c r="B61" s="60" t="s">
        <v>149</v>
      </c>
      <c r="C61" s="61" t="s">
        <v>121</v>
      </c>
      <c r="D61" s="45" t="s">
        <v>165</v>
      </c>
      <c r="E61" s="44"/>
      <c r="F61" s="74">
        <v>5000</v>
      </c>
      <c r="G61" s="74">
        <v>5000</v>
      </c>
    </row>
    <row r="62" spans="1:7" ht="179.25" thickBot="1">
      <c r="A62" s="51" t="s">
        <v>133</v>
      </c>
      <c r="B62" s="60" t="s">
        <v>149</v>
      </c>
      <c r="C62" s="61" t="s">
        <v>121</v>
      </c>
      <c r="D62" s="45" t="s">
        <v>137</v>
      </c>
      <c r="E62" s="44"/>
      <c r="F62" s="74">
        <f>4768100+829200</f>
        <v>5597300</v>
      </c>
      <c r="G62" s="74">
        <f>4768100+829200</f>
        <v>5597300</v>
      </c>
    </row>
    <row r="63" spans="1:7" ht="51.75" thickBot="1">
      <c r="A63" s="52" t="s">
        <v>136</v>
      </c>
      <c r="B63" s="60" t="s">
        <v>149</v>
      </c>
      <c r="C63" s="61" t="s">
        <v>121</v>
      </c>
      <c r="D63" s="45" t="s">
        <v>138</v>
      </c>
      <c r="E63" s="44"/>
      <c r="F63" s="74">
        <v>49000</v>
      </c>
      <c r="G63" s="74">
        <v>49000</v>
      </c>
    </row>
    <row r="64" spans="1:7" ht="51.75" thickBot="1">
      <c r="A64" s="52" t="s">
        <v>136</v>
      </c>
      <c r="B64" s="60" t="s">
        <v>149</v>
      </c>
      <c r="C64" s="61" t="s">
        <v>121</v>
      </c>
      <c r="D64" s="45" t="s">
        <v>139</v>
      </c>
      <c r="E64" s="44"/>
      <c r="F64" s="74">
        <v>30000</v>
      </c>
      <c r="G64" s="74">
        <v>30000</v>
      </c>
    </row>
    <row r="65" spans="1:7" ht="51.75" thickBot="1">
      <c r="A65" s="52" t="s">
        <v>136</v>
      </c>
      <c r="B65" s="60" t="s">
        <v>149</v>
      </c>
      <c r="C65" s="61" t="s">
        <v>121</v>
      </c>
      <c r="D65" s="45" t="s">
        <v>140</v>
      </c>
      <c r="E65" s="44"/>
      <c r="F65" s="74">
        <v>10000</v>
      </c>
      <c r="G65" s="74">
        <v>10000</v>
      </c>
    </row>
    <row r="66" spans="1:7" ht="51.75" hidden="1" thickBot="1">
      <c r="A66" s="52" t="s">
        <v>136</v>
      </c>
      <c r="B66" s="60" t="s">
        <v>149</v>
      </c>
      <c r="C66" s="61" t="s">
        <v>121</v>
      </c>
      <c r="D66" s="45" t="s">
        <v>193</v>
      </c>
      <c r="E66" s="44"/>
      <c r="F66" s="74"/>
      <c r="G66" s="74"/>
    </row>
    <row r="67" spans="1:7" ht="179.25" thickBot="1">
      <c r="A67" s="51" t="s">
        <v>133</v>
      </c>
      <c r="B67" s="60" t="s">
        <v>149</v>
      </c>
      <c r="C67" s="61" t="s">
        <v>121</v>
      </c>
      <c r="D67" s="45" t="s">
        <v>141</v>
      </c>
      <c r="E67" s="44"/>
      <c r="F67" s="74">
        <f>4051800+735000+11000</f>
        <v>4797800</v>
      </c>
      <c r="G67" s="74">
        <f>4051800+735000+11000</f>
        <v>4797800</v>
      </c>
    </row>
    <row r="68" spans="1:7" ht="51.75" thickBot="1">
      <c r="A68" s="52" t="s">
        <v>136</v>
      </c>
      <c r="B68" s="60" t="s">
        <v>149</v>
      </c>
      <c r="C68" s="61" t="s">
        <v>121</v>
      </c>
      <c r="D68" s="45" t="s">
        <v>142</v>
      </c>
      <c r="E68" s="44"/>
      <c r="F68" s="74">
        <v>7000</v>
      </c>
      <c r="G68" s="74">
        <v>7000</v>
      </c>
    </row>
    <row r="69" spans="1:7" ht="51.75" thickBot="1">
      <c r="A69" s="52" t="s">
        <v>136</v>
      </c>
      <c r="B69" s="60" t="s">
        <v>149</v>
      </c>
      <c r="C69" s="61" t="s">
        <v>121</v>
      </c>
      <c r="D69" s="45" t="s">
        <v>143</v>
      </c>
      <c r="E69" s="44"/>
      <c r="F69" s="74">
        <f>40000-11000</f>
        <v>29000</v>
      </c>
      <c r="G69" s="74">
        <f>40000-11000</f>
        <v>29000</v>
      </c>
    </row>
    <row r="70" spans="1:7" ht="51.75" thickBot="1">
      <c r="A70" s="51" t="s">
        <v>144</v>
      </c>
      <c r="B70" s="60" t="s">
        <v>149</v>
      </c>
      <c r="C70" s="61" t="s">
        <v>121</v>
      </c>
      <c r="D70" s="45" t="s">
        <v>146</v>
      </c>
      <c r="E70" s="44"/>
      <c r="F70" s="74">
        <v>120000</v>
      </c>
      <c r="G70" s="74">
        <v>120000</v>
      </c>
    </row>
    <row r="71" spans="1:7" ht="90" thickBot="1">
      <c r="A71" s="52" t="s">
        <v>145</v>
      </c>
      <c r="B71" s="60" t="s">
        <v>149</v>
      </c>
      <c r="C71" s="61" t="s">
        <v>121</v>
      </c>
      <c r="D71" s="45" t="s">
        <v>147</v>
      </c>
      <c r="E71" s="44"/>
      <c r="F71" s="74">
        <v>10000</v>
      </c>
      <c r="G71" s="74">
        <v>10000</v>
      </c>
    </row>
    <row r="72" spans="1:7" ht="179.25" thickBot="1">
      <c r="A72" s="52" t="s">
        <v>133</v>
      </c>
      <c r="B72" s="60" t="s">
        <v>149</v>
      </c>
      <c r="C72" s="61" t="s">
        <v>121</v>
      </c>
      <c r="D72" s="45" t="s">
        <v>148</v>
      </c>
      <c r="E72" s="44"/>
      <c r="F72" s="74">
        <f>755500+452400</f>
        <v>1207900</v>
      </c>
      <c r="G72" s="74">
        <f>755500+452400</f>
        <v>1207900</v>
      </c>
    </row>
    <row r="73" spans="1:7" ht="179.25" thickBot="1">
      <c r="A73" s="52" t="s">
        <v>133</v>
      </c>
      <c r="B73" s="60" t="s">
        <v>149</v>
      </c>
      <c r="C73" s="61" t="s">
        <v>121</v>
      </c>
      <c r="D73" s="45" t="s">
        <v>156</v>
      </c>
      <c r="E73" s="44"/>
      <c r="F73" s="74">
        <f>222100+110200</f>
        <v>332300</v>
      </c>
      <c r="G73" s="74">
        <f>222100+110200</f>
        <v>332300</v>
      </c>
    </row>
    <row r="74" spans="1:7" ht="39" thickBot="1">
      <c r="A74" s="58" t="s">
        <v>113</v>
      </c>
      <c r="B74" s="62" t="s">
        <v>150</v>
      </c>
      <c r="C74" s="61" t="s">
        <v>121</v>
      </c>
      <c r="D74" s="45" t="s">
        <v>152</v>
      </c>
      <c r="E74" s="44"/>
      <c r="F74" s="74">
        <f>1664000+75000</f>
        <v>1739000</v>
      </c>
      <c r="G74" s="74">
        <f>1664000+75000</f>
        <v>1739000</v>
      </c>
    </row>
    <row r="75" spans="1:7" ht="128.25" thickBot="1">
      <c r="A75" s="59" t="s">
        <v>114</v>
      </c>
      <c r="B75" s="62" t="s">
        <v>150</v>
      </c>
      <c r="C75" s="61" t="s">
        <v>121</v>
      </c>
      <c r="D75" s="45" t="s">
        <v>153</v>
      </c>
      <c r="E75" s="44"/>
      <c r="F75" s="74">
        <f>502500+22700</f>
        <v>525200</v>
      </c>
      <c r="G75" s="74">
        <f>502500+22700</f>
        <v>525200</v>
      </c>
    </row>
    <row r="76" spans="1:7" ht="39" thickBot="1">
      <c r="A76" s="59" t="s">
        <v>92</v>
      </c>
      <c r="B76" s="62" t="s">
        <v>151</v>
      </c>
      <c r="C76" s="61" t="s">
        <v>121</v>
      </c>
      <c r="D76" s="45" t="s">
        <v>154</v>
      </c>
      <c r="E76" s="44"/>
      <c r="F76" s="74">
        <f>230000+1180+1000</f>
        <v>232180</v>
      </c>
      <c r="G76" s="74">
        <f>230000+1180+1000</f>
        <v>232180</v>
      </c>
    </row>
    <row r="77" spans="1:7" ht="26.25" thickBot="1">
      <c r="A77" s="80" t="s">
        <v>94</v>
      </c>
      <c r="B77" s="62" t="s">
        <v>151</v>
      </c>
      <c r="C77" s="61" t="s">
        <v>121</v>
      </c>
      <c r="D77" s="45" t="s">
        <v>190</v>
      </c>
      <c r="E77" s="44"/>
      <c r="F77" s="74">
        <v>1000</v>
      </c>
      <c r="G77" s="74">
        <v>1000</v>
      </c>
    </row>
    <row r="78" spans="1:7" ht="39" thickBot="1">
      <c r="A78" s="58" t="s">
        <v>113</v>
      </c>
      <c r="B78" s="62" t="s">
        <v>151</v>
      </c>
      <c r="C78" s="61" t="s">
        <v>121</v>
      </c>
      <c r="D78" s="45" t="s">
        <v>129</v>
      </c>
      <c r="E78" s="44"/>
      <c r="F78" s="74">
        <v>4704500</v>
      </c>
      <c r="G78" s="74">
        <v>4704500</v>
      </c>
    </row>
    <row r="79" spans="1:7" ht="128.25" thickBot="1">
      <c r="A79" s="59" t="s">
        <v>114</v>
      </c>
      <c r="B79" s="62" t="s">
        <v>151</v>
      </c>
      <c r="C79" s="61" t="s">
        <v>121</v>
      </c>
      <c r="D79" s="45" t="s">
        <v>130</v>
      </c>
      <c r="E79" s="44"/>
      <c r="F79" s="74">
        <f>1420700-20000</f>
        <v>1400700</v>
      </c>
      <c r="G79" s="74">
        <f>1420700-20000</f>
        <v>1400700</v>
      </c>
    </row>
    <row r="80" spans="1:7" ht="39" thickBot="1">
      <c r="A80" s="59" t="s">
        <v>92</v>
      </c>
      <c r="B80" s="62" t="s">
        <v>151</v>
      </c>
      <c r="C80" s="61" t="s">
        <v>121</v>
      </c>
      <c r="D80" s="45" t="s">
        <v>131</v>
      </c>
      <c r="E80" s="44"/>
      <c r="F80" s="74">
        <v>1071200</v>
      </c>
      <c r="G80" s="74">
        <v>1071200</v>
      </c>
    </row>
    <row r="81" spans="1:7" ht="39" thickBot="1">
      <c r="A81" s="52" t="s">
        <v>158</v>
      </c>
      <c r="B81" s="62" t="s">
        <v>151</v>
      </c>
      <c r="C81" s="61" t="s">
        <v>121</v>
      </c>
      <c r="D81" s="45" t="s">
        <v>189</v>
      </c>
      <c r="E81" s="44"/>
      <c r="F81" s="74">
        <v>580000</v>
      </c>
      <c r="G81" s="74">
        <v>580000</v>
      </c>
    </row>
    <row r="82" spans="1:7" ht="26.25" thickBot="1">
      <c r="A82" s="58" t="s">
        <v>132</v>
      </c>
      <c r="B82" s="62" t="s">
        <v>151</v>
      </c>
      <c r="C82" s="61" t="s">
        <v>121</v>
      </c>
      <c r="D82" s="45" t="s">
        <v>155</v>
      </c>
      <c r="E82" s="44"/>
      <c r="F82" s="74">
        <f>6000+1000</f>
        <v>7000</v>
      </c>
      <c r="G82" s="74">
        <f>6000+1000</f>
        <v>7000</v>
      </c>
    </row>
    <row r="83" spans="1:7" ht="26.25" thickBot="1">
      <c r="A83" s="80" t="s">
        <v>94</v>
      </c>
      <c r="B83" s="62" t="s">
        <v>151</v>
      </c>
      <c r="C83" s="61" t="s">
        <v>121</v>
      </c>
      <c r="D83" s="45" t="s">
        <v>182</v>
      </c>
      <c r="E83" s="44"/>
      <c r="F83" s="74">
        <f>10000+20000</f>
        <v>30000</v>
      </c>
      <c r="G83" s="74">
        <f>10000+20000</f>
        <v>30000</v>
      </c>
    </row>
    <row r="84" spans="1:7" ht="39" thickBot="1">
      <c r="A84" s="59" t="s">
        <v>92</v>
      </c>
      <c r="B84" s="62" t="s">
        <v>151</v>
      </c>
      <c r="C84" s="61" t="s">
        <v>121</v>
      </c>
      <c r="D84" s="45" t="s">
        <v>164</v>
      </c>
      <c r="E84" s="44"/>
      <c r="F84" s="74">
        <v>0</v>
      </c>
      <c r="G84" s="74">
        <v>0</v>
      </c>
    </row>
    <row r="85" spans="1:7" ht="13.5" thickBot="1">
      <c r="A85" s="97" t="s">
        <v>50</v>
      </c>
      <c r="B85" s="98"/>
      <c r="C85" s="10"/>
      <c r="D85" s="10"/>
      <c r="E85" s="10"/>
      <c r="F85" s="56">
        <f>SUM(F16:F84)</f>
        <v>45197534.269999996</v>
      </c>
      <c r="G85" s="56">
        <f>SUM(G16:G84)</f>
        <v>45197534.269999996</v>
      </c>
    </row>
    <row r="86" spans="1:7" ht="13.5" thickBot="1">
      <c r="A86" s="97" t="s">
        <v>65</v>
      </c>
      <c r="B86" s="108"/>
      <c r="C86" s="108"/>
      <c r="D86" s="108"/>
      <c r="E86" s="108"/>
      <c r="F86" s="108"/>
      <c r="G86" s="98"/>
    </row>
    <row r="87" spans="1:7" ht="13.5" thickBot="1">
      <c r="A87" s="37"/>
      <c r="B87" s="38"/>
      <c r="C87" s="38"/>
      <c r="D87" s="12"/>
      <c r="E87" s="12"/>
      <c r="F87" s="10"/>
      <c r="G87" s="24" t="s">
        <v>9</v>
      </c>
    </row>
    <row r="88" spans="1:7" ht="13.5" thickBot="1">
      <c r="A88" s="37"/>
      <c r="B88" s="38"/>
      <c r="C88" s="38"/>
      <c r="D88" s="12"/>
      <c r="E88" s="12"/>
      <c r="F88" s="10"/>
      <c r="G88" s="24" t="s">
        <v>9</v>
      </c>
    </row>
    <row r="89" spans="1:7" ht="12.75">
      <c r="A89" s="147" t="s">
        <v>62</v>
      </c>
      <c r="B89" s="147"/>
      <c r="C89" s="147"/>
      <c r="D89" s="149"/>
      <c r="E89" s="149"/>
      <c r="F89" s="151"/>
      <c r="G89" s="99" t="s">
        <v>9</v>
      </c>
    </row>
    <row r="90" spans="1:7" ht="13.5" thickBot="1">
      <c r="A90" s="148"/>
      <c r="B90" s="148"/>
      <c r="C90" s="148"/>
      <c r="D90" s="150"/>
      <c r="E90" s="150"/>
      <c r="F90" s="153"/>
      <c r="G90" s="100"/>
    </row>
    <row r="91" spans="1:7" ht="13.5" thickBot="1">
      <c r="A91" s="37" t="s">
        <v>63</v>
      </c>
      <c r="B91" s="12" t="s">
        <v>9</v>
      </c>
      <c r="C91" s="38"/>
      <c r="D91" s="12" t="s">
        <v>9</v>
      </c>
      <c r="E91" s="12"/>
      <c r="F91" s="56">
        <f>F85</f>
        <v>45197534.269999996</v>
      </c>
      <c r="G91" s="56">
        <f>G85</f>
        <v>45197534.269999996</v>
      </c>
    </row>
    <row r="92" ht="12.75">
      <c r="A92" s="3"/>
    </row>
    <row r="93" spans="1:4" ht="15">
      <c r="A93" s="3" t="s">
        <v>64</v>
      </c>
      <c r="D93" s="35" t="s">
        <v>172</v>
      </c>
    </row>
    <row r="94" spans="2:3" ht="12.75">
      <c r="B94" s="3"/>
      <c r="C94" s="3"/>
    </row>
    <row r="97" spans="1:5" ht="18.75">
      <c r="A97" s="41"/>
      <c r="B97" s="33"/>
      <c r="D97" s="41"/>
      <c r="E97" s="41"/>
    </row>
  </sheetData>
  <sheetProtection/>
  <mergeCells count="23">
    <mergeCell ref="E1:G1"/>
    <mergeCell ref="E2:G2"/>
    <mergeCell ref="E89:E90"/>
    <mergeCell ref="F89:F90"/>
    <mergeCell ref="G89:G90"/>
    <mergeCell ref="E12:E14"/>
    <mergeCell ref="A15:G15"/>
    <mergeCell ref="A85:B85"/>
    <mergeCell ref="A86:G86"/>
    <mergeCell ref="A12:A14"/>
    <mergeCell ref="A89:A90"/>
    <mergeCell ref="B89:B90"/>
    <mergeCell ref="C89:C90"/>
    <mergeCell ref="D89:D90"/>
    <mergeCell ref="B12:B14"/>
    <mergeCell ref="C12:C14"/>
    <mergeCell ref="D12:D14"/>
    <mergeCell ref="A9:B11"/>
    <mergeCell ref="F9:G9"/>
    <mergeCell ref="F10:G10"/>
    <mergeCell ref="F11:G11"/>
    <mergeCell ref="F12:F14"/>
    <mergeCell ref="G12:G14"/>
  </mergeCells>
  <printOptions/>
  <pageMargins left="0.75" right="0.75" top="1" bottom="1" header="0.5" footer="0.5"/>
  <pageSetup horizontalDpi="300" verticalDpi="3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2024-03-22T08:02:35Z</cp:lastPrinted>
  <dcterms:created xsi:type="dcterms:W3CDTF">2010-01-03T08:59:34Z</dcterms:created>
  <dcterms:modified xsi:type="dcterms:W3CDTF">2024-03-22T12:09:38Z</dcterms:modified>
  <cp:category/>
  <cp:version/>
  <cp:contentType/>
  <cp:contentStatus/>
</cp:coreProperties>
</file>